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4 Соломбала, Октябрьский, Северный, Ломоносовский\Лот № 3 Соломбала центр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лот1!$A$1:$AF$48</definedName>
  </definedNames>
  <calcPr calcId="152511"/>
</workbook>
</file>

<file path=xl/calcChain.xml><?xml version="1.0" encoding="utf-8"?>
<calcChain xmlns="http://schemas.openxmlformats.org/spreadsheetml/2006/main">
  <c r="AD37" i="3" l="1"/>
  <c r="U35" i="3"/>
  <c r="T35" i="3"/>
  <c r="T18" i="3"/>
  <c r="T17" i="3"/>
  <c r="T15" i="3"/>
  <c r="X17" i="3"/>
  <c r="Y17" i="3" s="1"/>
  <c r="Y35" i="3"/>
  <c r="X35" i="3"/>
  <c r="Y21" i="3"/>
  <c r="Y18" i="3"/>
  <c r="X18" i="3"/>
  <c r="Y15" i="3"/>
  <c r="X15" i="3"/>
  <c r="W35" i="3"/>
  <c r="V35" i="3"/>
  <c r="W21" i="3"/>
  <c r="W18" i="3"/>
  <c r="W17" i="3"/>
  <c r="W15" i="3"/>
  <c r="V18" i="3"/>
  <c r="V17" i="3"/>
  <c r="V15" i="3"/>
  <c r="U21" i="3"/>
  <c r="U18" i="3"/>
  <c r="U17" i="3"/>
  <c r="U15" i="3"/>
  <c r="T30" i="3" l="1"/>
  <c r="T29" i="3" s="1"/>
  <c r="T25" i="3"/>
  <c r="T14" i="3"/>
  <c r="T9" i="3"/>
  <c r="X30" i="3"/>
  <c r="X29" i="3"/>
  <c r="X25" i="3"/>
  <c r="X14" i="3"/>
  <c r="X9" i="3"/>
  <c r="V30" i="3"/>
  <c r="V29" i="3" s="1"/>
  <c r="V25" i="3"/>
  <c r="V14" i="3"/>
  <c r="V9" i="3"/>
  <c r="AD38" i="3"/>
  <c r="AF38" i="3" s="1"/>
  <c r="AC32" i="3" l="1"/>
  <c r="AC33" i="3"/>
  <c r="AC15" i="3"/>
  <c r="AC36" i="3"/>
  <c r="AC34" i="3"/>
  <c r="AC31" i="3"/>
  <c r="AC30" i="3"/>
  <c r="AC28" i="3"/>
  <c r="AC27" i="3"/>
  <c r="AC26" i="3"/>
  <c r="AC21" i="3"/>
  <c r="AC20" i="3"/>
  <c r="AC19" i="3"/>
  <c r="AC18" i="3"/>
  <c r="AC17" i="3"/>
  <c r="AC16" i="3"/>
  <c r="AC11" i="3"/>
  <c r="AC10" i="3"/>
  <c r="AB35" i="3"/>
  <c r="AC35" i="3" s="1"/>
  <c r="AB29" i="3"/>
  <c r="AB25" i="3"/>
  <c r="AB14" i="3"/>
  <c r="AB9" i="3"/>
  <c r="AC9" i="3" l="1"/>
  <c r="AC25" i="3"/>
  <c r="AC29" i="3"/>
  <c r="AC14" i="3"/>
  <c r="AC37" i="3" l="1"/>
  <c r="AC39" i="3" l="1"/>
  <c r="N36" i="3"/>
  <c r="O36" i="3"/>
  <c r="P36" i="3"/>
  <c r="Q36" i="3"/>
  <c r="S36" i="3"/>
  <c r="U36" i="3"/>
  <c r="R36" i="3"/>
  <c r="M36" i="3"/>
  <c r="U10" i="3"/>
  <c r="R10" i="3"/>
  <c r="U11" i="3"/>
  <c r="R11" i="3"/>
  <c r="R15" i="3"/>
  <c r="U16" i="3"/>
  <c r="R16" i="3"/>
  <c r="R17" i="3"/>
  <c r="R18" i="3"/>
  <c r="U19" i="3"/>
  <c r="R19" i="3"/>
  <c r="U20" i="3"/>
  <c r="R20" i="3"/>
  <c r="U26" i="3"/>
  <c r="R26" i="3"/>
  <c r="U27" i="3"/>
  <c r="R27" i="3"/>
  <c r="U28" i="3"/>
  <c r="R28" i="3"/>
  <c r="U31" i="3"/>
  <c r="R31" i="3"/>
  <c r="U32" i="3"/>
  <c r="R32" i="3"/>
  <c r="U33" i="3"/>
  <c r="R33" i="3"/>
  <c r="U34" i="3"/>
  <c r="R34" i="3"/>
  <c r="N10" i="3"/>
  <c r="W10" i="3"/>
  <c r="Y10" i="3"/>
  <c r="O10" i="3"/>
  <c r="P10" i="3"/>
  <c r="Q10" i="3"/>
  <c r="S10" i="3"/>
  <c r="N11" i="3"/>
  <c r="W11" i="3"/>
  <c r="Y11" i="3"/>
  <c r="O11" i="3"/>
  <c r="P11" i="3"/>
  <c r="Q11" i="3"/>
  <c r="S11" i="3"/>
  <c r="N15" i="3"/>
  <c r="O15" i="3"/>
  <c r="P15" i="3"/>
  <c r="Q15" i="3"/>
  <c r="S15" i="3"/>
  <c r="N16" i="3"/>
  <c r="W16" i="3"/>
  <c r="Y16" i="3"/>
  <c r="O16" i="3"/>
  <c r="P16" i="3"/>
  <c r="Q16" i="3"/>
  <c r="S16" i="3"/>
  <c r="N17" i="3"/>
  <c r="O17" i="3"/>
  <c r="P17" i="3"/>
  <c r="Q17" i="3"/>
  <c r="S17" i="3"/>
  <c r="N18" i="3"/>
  <c r="O18" i="3"/>
  <c r="P18" i="3"/>
  <c r="Q18" i="3"/>
  <c r="S18" i="3"/>
  <c r="N19" i="3"/>
  <c r="W19" i="3"/>
  <c r="Y19" i="3"/>
  <c r="O19" i="3"/>
  <c r="P19" i="3"/>
  <c r="Q19" i="3"/>
  <c r="S19" i="3"/>
  <c r="N20" i="3"/>
  <c r="W20" i="3"/>
  <c r="Y20" i="3"/>
  <c r="O20" i="3"/>
  <c r="P20" i="3"/>
  <c r="Q20" i="3"/>
  <c r="S20" i="3"/>
  <c r="N26" i="3"/>
  <c r="W26" i="3"/>
  <c r="Y26" i="3"/>
  <c r="O26" i="3"/>
  <c r="P26" i="3"/>
  <c r="Q26" i="3"/>
  <c r="S26" i="3"/>
  <c r="N27" i="3"/>
  <c r="W27" i="3"/>
  <c r="Y27" i="3"/>
  <c r="O27" i="3"/>
  <c r="P27" i="3"/>
  <c r="Q27" i="3"/>
  <c r="S27" i="3"/>
  <c r="N28" i="3"/>
  <c r="W28" i="3"/>
  <c r="Y28" i="3"/>
  <c r="O28" i="3"/>
  <c r="P28" i="3"/>
  <c r="Q28" i="3"/>
  <c r="S28" i="3"/>
  <c r="N31" i="3"/>
  <c r="W31" i="3"/>
  <c r="Y31" i="3"/>
  <c r="O31" i="3"/>
  <c r="P31" i="3"/>
  <c r="Q31" i="3"/>
  <c r="S31" i="3"/>
  <c r="N32" i="3"/>
  <c r="W32" i="3"/>
  <c r="Y32" i="3"/>
  <c r="O32" i="3"/>
  <c r="P32" i="3"/>
  <c r="Q32" i="3"/>
  <c r="S32" i="3"/>
  <c r="N33" i="3"/>
  <c r="W33" i="3"/>
  <c r="Y33" i="3"/>
  <c r="O33" i="3"/>
  <c r="P33" i="3"/>
  <c r="Q33" i="3"/>
  <c r="S33" i="3"/>
  <c r="N34" i="3"/>
  <c r="W34" i="3"/>
  <c r="Y34" i="3"/>
  <c r="O34" i="3"/>
  <c r="P34" i="3"/>
  <c r="Q34" i="3"/>
  <c r="S34" i="3"/>
  <c r="U25" i="3" l="1"/>
  <c r="S9" i="3"/>
  <c r="U9" i="3"/>
  <c r="P25" i="3"/>
  <c r="P9" i="3"/>
  <c r="Y9" i="3"/>
  <c r="W25" i="3"/>
  <c r="N25" i="3"/>
  <c r="N9" i="3"/>
  <c r="O9" i="3"/>
  <c r="R25" i="3"/>
  <c r="R9" i="3"/>
  <c r="U14" i="3"/>
  <c r="Q25" i="3"/>
  <c r="R14" i="3"/>
  <c r="P14" i="3"/>
  <c r="N14" i="3"/>
  <c r="O25" i="3"/>
  <c r="S14" i="3"/>
  <c r="Y14" i="3"/>
  <c r="O14" i="3"/>
  <c r="Q9" i="3"/>
  <c r="W9" i="3"/>
  <c r="S25" i="3"/>
  <c r="Y25" i="3"/>
  <c r="Q14" i="3"/>
  <c r="W14" i="3"/>
  <c r="L35" i="3"/>
  <c r="C35" i="3"/>
  <c r="M11" i="3"/>
  <c r="M10" i="3"/>
  <c r="E10" i="3"/>
  <c r="F10" i="3"/>
  <c r="G10" i="3"/>
  <c r="H10" i="3"/>
  <c r="I10" i="3"/>
  <c r="E11" i="3"/>
  <c r="F11" i="3"/>
  <c r="G11" i="3"/>
  <c r="H11" i="3"/>
  <c r="I11" i="3"/>
  <c r="D11" i="3"/>
  <c r="D10" i="3"/>
  <c r="Q35" i="3" l="1"/>
  <c r="S35" i="3"/>
  <c r="N35" i="3"/>
  <c r="P35" i="3"/>
  <c r="R35" i="3"/>
  <c r="O35" i="3"/>
  <c r="L9" i="3"/>
  <c r="C9" i="3"/>
  <c r="D36" i="3" l="1"/>
  <c r="F36" i="3"/>
  <c r="G36" i="3"/>
  <c r="H36" i="3"/>
  <c r="I36" i="3"/>
  <c r="M15" i="3" l="1"/>
  <c r="M16" i="3"/>
  <c r="M17" i="3"/>
  <c r="M18" i="3"/>
  <c r="M19" i="3"/>
  <c r="M20" i="3"/>
  <c r="M26" i="3"/>
  <c r="M27" i="3"/>
  <c r="M28" i="3"/>
  <c r="M31" i="3"/>
  <c r="M32" i="3"/>
  <c r="M33" i="3"/>
  <c r="M34" i="3"/>
  <c r="M35" i="3"/>
  <c r="L30" i="3"/>
  <c r="L25" i="3"/>
  <c r="L14" i="3"/>
  <c r="L29" i="3" l="1"/>
  <c r="R30" i="3"/>
  <c r="R29" i="3" s="1"/>
  <c r="R37" i="3" s="1"/>
  <c r="N30" i="3"/>
  <c r="N29" i="3" s="1"/>
  <c r="N37" i="3" s="1"/>
  <c r="N39" i="3" s="1"/>
  <c r="P30" i="3"/>
  <c r="P29" i="3" s="1"/>
  <c r="P37" i="3" s="1"/>
  <c r="P39" i="3" s="1"/>
  <c r="W30" i="3"/>
  <c r="W29" i="3" s="1"/>
  <c r="W37" i="3" s="1"/>
  <c r="W39" i="3" s="1"/>
  <c r="O30" i="3"/>
  <c r="O29" i="3" s="1"/>
  <c r="O37" i="3" s="1"/>
  <c r="O39" i="3" s="1"/>
  <c r="Q30" i="3"/>
  <c r="Q29" i="3" s="1"/>
  <c r="Q37" i="3" s="1"/>
  <c r="Q39" i="3" s="1"/>
  <c r="Y30" i="3"/>
  <c r="Y29" i="3" s="1"/>
  <c r="Y37" i="3" s="1"/>
  <c r="Y39" i="3" s="1"/>
  <c r="S30" i="3"/>
  <c r="S29" i="3" s="1"/>
  <c r="S37" i="3" s="1"/>
  <c r="S39" i="3" s="1"/>
  <c r="U30" i="3"/>
  <c r="U29" i="3" s="1"/>
  <c r="U37" i="3" s="1"/>
  <c r="U39" i="3" s="1"/>
  <c r="M25" i="3"/>
  <c r="M14" i="3"/>
  <c r="M30" i="3"/>
  <c r="M29" i="3" s="1"/>
  <c r="M9" i="3"/>
  <c r="R39" i="3" l="1"/>
  <c r="M37" i="3"/>
  <c r="D35" i="3" l="1"/>
  <c r="F9" i="3" l="1"/>
  <c r="G9" i="3"/>
  <c r="H9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6" i="3"/>
  <c r="F26" i="3"/>
  <c r="G26" i="3"/>
  <c r="H26" i="3"/>
  <c r="I26" i="3"/>
  <c r="E27" i="3"/>
  <c r="F27" i="3"/>
  <c r="G27" i="3"/>
  <c r="H27" i="3"/>
  <c r="I27" i="3"/>
  <c r="E28" i="3"/>
  <c r="F28" i="3"/>
  <c r="G28" i="3"/>
  <c r="H28" i="3"/>
  <c r="I28" i="3"/>
  <c r="E30" i="3"/>
  <c r="F30" i="3"/>
  <c r="G30" i="3"/>
  <c r="H30" i="3"/>
  <c r="I30" i="3"/>
  <c r="E31" i="3"/>
  <c r="F31" i="3"/>
  <c r="G31" i="3"/>
  <c r="H31" i="3"/>
  <c r="I31" i="3"/>
  <c r="E32" i="3"/>
  <c r="F32" i="3"/>
  <c r="G32" i="3"/>
  <c r="H32" i="3"/>
  <c r="I32" i="3"/>
  <c r="E33" i="3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D34" i="3"/>
  <c r="D33" i="3"/>
  <c r="D32" i="3"/>
  <c r="D31" i="3"/>
  <c r="D30" i="3"/>
  <c r="D28" i="3"/>
  <c r="D27" i="3"/>
  <c r="D26" i="3"/>
  <c r="D20" i="3"/>
  <c r="D19" i="3"/>
  <c r="D18" i="3"/>
  <c r="D17" i="3"/>
  <c r="D16" i="3"/>
  <c r="D15" i="3"/>
  <c r="C29" i="3"/>
  <c r="C25" i="3"/>
  <c r="C14" i="3"/>
  <c r="D25" i="3" l="1"/>
  <c r="D29" i="3"/>
  <c r="I25" i="3"/>
  <c r="I29" i="3"/>
  <c r="H14" i="3"/>
  <c r="E14" i="3"/>
  <c r="H25" i="3"/>
  <c r="E25" i="3"/>
  <c r="E9" i="3"/>
  <c r="F29" i="3"/>
  <c r="G29" i="3"/>
  <c r="G14" i="3"/>
  <c r="F14" i="3"/>
  <c r="I9" i="3"/>
  <c r="H29" i="3"/>
  <c r="E29" i="3"/>
  <c r="F25" i="3"/>
  <c r="G25" i="3"/>
  <c r="I14" i="3"/>
  <c r="H37" i="3" l="1"/>
  <c r="G37" i="3"/>
  <c r="F37" i="3"/>
  <c r="I37" i="3"/>
  <c r="E37" i="3"/>
  <c r="H39" i="3" l="1"/>
  <c r="F39" i="3"/>
  <c r="D14" i="3" l="1"/>
  <c r="M39" i="3" l="1"/>
  <c r="E39" i="3" l="1"/>
  <c r="G39" i="3"/>
  <c r="I39" i="3" l="1"/>
  <c r="D9" i="3" l="1"/>
  <c r="D37" i="3" s="1"/>
  <c r="AE37" i="3" s="1"/>
  <c r="AF37" i="3" s="1"/>
  <c r="D39" i="3" l="1"/>
</calcChain>
</file>

<file path=xl/sharedStrings.xml><?xml version="1.0" encoding="utf-8"?>
<sst xmlns="http://schemas.openxmlformats.org/spreadsheetml/2006/main" count="195" uniqueCount="114">
  <si>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</si>
  <si>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</si>
  <si>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</si>
  <si>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</si>
  <si>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</si>
  <si>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</si>
  <si>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</si>
  <si>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</si>
  <si>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</si>
  <si>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</si>
  <si>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</si>
  <si>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</si>
  <si>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</si>
  <si>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</si>
  <si>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</si>
  <si>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</si>
  <si>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</si>
  <si>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</si>
  <si>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</si>
  <si>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</si>
  <si>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</si>
  <si>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</si>
  <si>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</si>
  <si>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</si>
  <si>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</si>
  <si>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4</t>
  </si>
  <si>
    <t>14</t>
  </si>
  <si>
    <t>10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</si>
  <si>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</si>
  <si>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</si>
  <si>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</si>
  <si>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</si>
  <si>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</si>
  <si>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</si>
  <si>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</si>
  <si>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</si>
  <si>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</si>
  <si>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</si>
  <si>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</si>
  <si>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</si>
  <si>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</si>
  <si>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</si>
  <si>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</si>
  <si>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</si>
  <si>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</si>
  <si>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</si>
  <si>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</si>
  <si>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</si>
  <si>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</si>
  <si>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</si>
  <si>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</si>
  <si>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</si>
  <si>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</si>
  <si>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</si>
  <si>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</si>
  <si>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</si>
  <si>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</si>
  <si>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</si>
  <si>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</si>
  <si>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</si>
  <si>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</si>
  <si>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</si>
  <si>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</si>
  <si>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</si>
  <si>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</si>
  <si>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</si>
  <si>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постоянно
на системах водоснабжения, газоснабжения, энергоснабжения</t>
  </si>
  <si>
    <t xml:space="preserve"> деревянный не благоустроенный без канализации, без ХВС (колонка) с печным отоплением (без центр отопления)</t>
  </si>
  <si>
    <t xml:space="preserve"> деревянный благоустроенный с ХВС, ГВС, канализация, печное отопление (без центр отопления)</t>
  </si>
  <si>
    <t>Приложение № 2</t>
  </si>
  <si>
    <t xml:space="preserve"> извещению и документации </t>
  </si>
  <si>
    <t>о проведении открытого конкурса</t>
  </si>
  <si>
    <t>37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</si>
  <si>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</si>
  <si>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</si>
  <si>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</si>
  <si>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</si>
  <si>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</si>
  <si>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</si>
  <si>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</si>
  <si>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</si>
  <si>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</si>
  <si>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</si>
  <si>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</si>
  <si>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</si>
  <si>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12. Покос травы</t>
  </si>
  <si>
    <t xml:space="preserve">13. Сезонный осмотр конструкций здания( фасадов, стен, фундаментов, кровли, преркрытий)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</si>
  <si>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</si>
  <si>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16. Заделка щелей в печных стояках, оштукатуривание, прочистка дымохода.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</si>
  <si>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</si>
  <si>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>18. Аварийное обслуживание</t>
  </si>
  <si>
    <t>19. Ремонт кровли, крылец, козырьков, деревянных тротуаров</t>
  </si>
  <si>
    <t>20. Дератизация</t>
  </si>
  <si>
    <t>21. Дезинсекция</t>
  </si>
  <si>
    <t>Лот № 3 Соломбальский территориальный округ</t>
  </si>
  <si>
    <t>ул. Кедрова</t>
  </si>
  <si>
    <t>ул. Маяковского</t>
  </si>
  <si>
    <t>ул. Ярославская</t>
  </si>
  <si>
    <t>55</t>
  </si>
  <si>
    <t>83</t>
  </si>
  <si>
    <t>ул. Гуляева</t>
  </si>
  <si>
    <t>105</t>
  </si>
  <si>
    <t>107</t>
  </si>
  <si>
    <t>61,1</t>
  </si>
  <si>
    <t>ул. Советская</t>
  </si>
  <si>
    <t>79</t>
  </si>
  <si>
    <t>81</t>
  </si>
  <si>
    <t>116</t>
  </si>
  <si>
    <t>116,1</t>
  </si>
  <si>
    <t>118</t>
  </si>
  <si>
    <t>120,1</t>
  </si>
  <si>
    <t>120,3</t>
  </si>
  <si>
    <t>28,1</t>
  </si>
  <si>
    <t>ул. Адмирала 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</si>
</sst>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1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2" fontId="13" fillId="2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" fontId="8" fillId="2" borderId="8" xfId="0" applyNumberFormat="1" applyFont="1" applyFill="1" applyBorder="1" applyAlignment="1">
      <alignment horizontal="center" vertical="center"/>
    </xf>
    <xf numFmtId="49" fontId="13" fillId="2" borderId="13" xfId="2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 wrapText="1"/>
    </xf>
    <xf numFmtId="49" fontId="13" fillId="2" borderId="12" xfId="2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6" fillId="2" borderId="20" xfId="0" applyNumberFormat="1" applyFont="1" applyFill="1" applyBorder="1" applyAlignment="1">
      <alignment horizontal="center"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abSelected="1" view="pageBreakPreview" zoomScale="86" zoomScaleNormal="100" zoomScaleSheetLayoutView="86" workbookViewId="0">
      <selection activeCell="AD35" sqref="AD35:AF39"/>
    </sheetView>
  </sheetViews>
  <sheetFormatPr defaultRowHeight="12.75" x14ac:dyDescent="0.2"/>
  <cols>
    <col min="1" max="1" width="55.5703125" style="6" customWidth="1"/>
    <col min="2" max="2" width="34.7109375" style="13" customWidth="1"/>
    <col min="3" max="3" width="27.140625" style="13" customWidth="1"/>
    <col min="4" max="4" width="9.28515625" style="64" customWidth="1"/>
    <col min="5" max="5" width="11.42578125" style="64" customWidth="1"/>
    <col min="6" max="9" width="9.28515625" style="64" customWidth="1"/>
    <col min="10" max="10" width="60.7109375" style="23" customWidth="1"/>
    <col min="11" max="11" width="33.85546875" style="13" customWidth="1"/>
    <col min="12" max="12" width="23.5703125" style="13" customWidth="1"/>
    <col min="13" max="13" width="9.28515625" style="64" customWidth="1"/>
    <col min="14" max="14" width="13.42578125" style="64" customWidth="1"/>
    <col min="15" max="17" width="13" style="64" customWidth="1"/>
    <col min="18" max="18" width="9.140625" style="77"/>
    <col min="19" max="19" width="16" style="64" customWidth="1"/>
    <col min="20" max="20" width="23.5703125" style="13" customWidth="1"/>
    <col min="21" max="21" width="9.140625" style="77"/>
    <col min="22" max="22" width="23.5703125" style="13" customWidth="1"/>
    <col min="23" max="23" width="13" style="64" customWidth="1"/>
    <col min="24" max="24" width="23.5703125" style="13" customWidth="1"/>
    <col min="25" max="25" width="13" style="64" customWidth="1"/>
    <col min="26" max="26" width="54" style="7" customWidth="1"/>
    <col min="27" max="27" width="30.42578125" style="7" customWidth="1"/>
    <col min="28" max="28" width="27.140625" style="13" customWidth="1"/>
    <col min="29" max="29" width="17.28515625" style="80" customWidth="1"/>
    <col min="30" max="30" width="11.5703125" bestFit="1" customWidth="1"/>
    <col min="31" max="32" width="11.42578125" customWidth="1"/>
  </cols>
  <sheetData>
    <row r="1" spans="1:29" s="1" customFormat="1" ht="16.5" customHeight="1" x14ac:dyDescent="0.25">
      <c r="A1" s="17" t="s">
        <v>19</v>
      </c>
      <c r="B1" s="17"/>
      <c r="C1" s="17"/>
      <c r="D1" s="71"/>
      <c r="E1" s="72" t="s">
        <v>69</v>
      </c>
      <c r="F1" s="72"/>
      <c r="G1" s="72"/>
      <c r="H1" s="72"/>
      <c r="I1" s="72"/>
      <c r="J1" s="22"/>
      <c r="K1" s="17"/>
      <c r="L1" s="17"/>
      <c r="M1" s="72"/>
      <c r="N1" s="72"/>
      <c r="O1" s="72"/>
      <c r="P1" s="72"/>
      <c r="Q1" s="72"/>
      <c r="R1" s="2"/>
      <c r="S1" s="72"/>
      <c r="T1" s="17"/>
      <c r="U1" s="2"/>
      <c r="V1" s="17"/>
      <c r="W1" s="72"/>
      <c r="X1" s="17"/>
      <c r="Y1" s="72"/>
      <c r="Z1" s="3"/>
      <c r="AA1" s="3"/>
      <c r="AB1" s="17"/>
      <c r="AC1" s="46"/>
    </row>
    <row r="2" spans="1:29" s="1" customFormat="1" ht="16.5" customHeight="1" x14ac:dyDescent="0.25">
      <c r="A2" s="17" t="s">
        <v>18</v>
      </c>
      <c r="B2" s="17"/>
      <c r="C2" s="17"/>
      <c r="D2" s="73"/>
      <c r="E2" s="73" t="s">
        <v>70</v>
      </c>
      <c r="F2" s="73"/>
      <c r="G2" s="73"/>
      <c r="H2" s="73"/>
      <c r="I2" s="73"/>
      <c r="J2" s="22"/>
      <c r="K2" s="17"/>
      <c r="L2" s="17"/>
      <c r="M2" s="73"/>
      <c r="N2" s="73"/>
      <c r="O2" s="73"/>
      <c r="P2" s="73"/>
      <c r="Q2" s="73"/>
      <c r="R2" s="2"/>
      <c r="S2" s="73"/>
      <c r="T2" s="17"/>
      <c r="U2" s="2"/>
      <c r="V2" s="17"/>
      <c r="W2" s="73"/>
      <c r="X2" s="17"/>
      <c r="Y2" s="73"/>
      <c r="Z2" s="4"/>
      <c r="AA2" s="4"/>
      <c r="AB2" s="17"/>
      <c r="AC2" s="46"/>
    </row>
    <row r="3" spans="1:29" s="1" customFormat="1" ht="16.5" customHeight="1" x14ac:dyDescent="0.25">
      <c r="A3" s="17" t="s">
        <v>17</v>
      </c>
      <c r="B3" s="17"/>
      <c r="C3" s="17"/>
      <c r="D3" s="73"/>
      <c r="E3" s="73" t="s">
        <v>71</v>
      </c>
      <c r="F3" s="73"/>
      <c r="G3" s="73"/>
      <c r="H3" s="73"/>
      <c r="I3" s="73"/>
      <c r="J3" s="22"/>
      <c r="K3" s="17"/>
      <c r="L3" s="17"/>
      <c r="M3" s="73"/>
      <c r="N3" s="73"/>
      <c r="O3" s="73"/>
      <c r="P3" s="73"/>
      <c r="Q3" s="73"/>
      <c r="R3" s="2"/>
      <c r="S3" s="73"/>
      <c r="T3" s="17"/>
      <c r="U3" s="2"/>
      <c r="V3" s="17"/>
      <c r="W3" s="73"/>
      <c r="X3" s="17"/>
      <c r="Y3" s="73"/>
      <c r="Z3" s="4"/>
      <c r="AA3" s="4"/>
      <c r="AB3" s="17"/>
      <c r="AC3" s="46"/>
    </row>
    <row r="4" spans="1:29" s="1" customFormat="1" ht="16.5" customHeight="1" x14ac:dyDescent="0.2">
      <c r="A4" s="17" t="s">
        <v>16</v>
      </c>
      <c r="B4" s="17"/>
      <c r="C4" s="17"/>
      <c r="D4" s="64"/>
      <c r="E4" s="64"/>
      <c r="F4" s="64"/>
      <c r="G4" s="64"/>
      <c r="H4" s="64"/>
      <c r="I4" s="64"/>
      <c r="J4" s="22"/>
      <c r="K4" s="17"/>
      <c r="L4" s="17"/>
      <c r="M4" s="64"/>
      <c r="N4" s="64"/>
      <c r="O4" s="64"/>
      <c r="P4" s="64"/>
      <c r="Q4" s="64"/>
      <c r="R4" s="2"/>
      <c r="S4" s="64"/>
      <c r="T4" s="17"/>
      <c r="U4" s="2"/>
      <c r="V4" s="17"/>
      <c r="W4" s="64"/>
      <c r="X4" s="17"/>
      <c r="Y4" s="64"/>
      <c r="Z4" s="7"/>
      <c r="AA4" s="7"/>
      <c r="AB4" s="17"/>
      <c r="AC4" s="46"/>
    </row>
    <row r="5" spans="1:29" s="1" customFormat="1" x14ac:dyDescent="0.2">
      <c r="A5" s="5" t="s">
        <v>94</v>
      </c>
      <c r="B5" s="13"/>
      <c r="C5" s="13"/>
      <c r="D5" s="64"/>
      <c r="E5" s="64"/>
      <c r="F5" s="64"/>
      <c r="G5" s="64"/>
      <c r="H5" s="64"/>
      <c r="I5" s="64"/>
      <c r="J5" s="23"/>
      <c r="K5" s="13"/>
      <c r="L5" s="13"/>
      <c r="M5" s="64"/>
      <c r="N5" s="64"/>
      <c r="O5" s="64"/>
      <c r="P5" s="64"/>
      <c r="Q5" s="64"/>
      <c r="R5" s="2"/>
      <c r="S5" s="64"/>
      <c r="T5" s="13"/>
      <c r="U5" s="2"/>
      <c r="V5" s="13"/>
      <c r="W5" s="64"/>
      <c r="X5" s="13"/>
      <c r="Y5" s="64"/>
      <c r="Z5" s="7"/>
      <c r="AA5" s="7"/>
      <c r="AB5" s="13"/>
      <c r="AC5" s="80"/>
    </row>
    <row r="6" spans="1:29" s="1" customFormat="1" ht="15.75" customHeight="1" x14ac:dyDescent="0.2">
      <c r="A6" s="87" t="s">
        <v>15</v>
      </c>
      <c r="B6" s="31" t="s">
        <v>14</v>
      </c>
      <c r="C6" s="32"/>
      <c r="D6" s="66"/>
      <c r="E6" s="16"/>
      <c r="F6" s="16"/>
      <c r="G6" s="16"/>
      <c r="H6" s="16"/>
      <c r="I6" s="16"/>
      <c r="J6" s="15"/>
      <c r="K6" s="15"/>
      <c r="L6" s="15"/>
      <c r="M6" s="16"/>
      <c r="N6" s="16"/>
      <c r="O6" s="16"/>
      <c r="P6" s="16"/>
      <c r="Q6" s="16"/>
      <c r="R6" s="2"/>
      <c r="S6" s="16"/>
      <c r="T6" s="15"/>
      <c r="U6" s="2"/>
      <c r="V6" s="15"/>
      <c r="W6" s="16"/>
      <c r="X6" s="15"/>
      <c r="Y6" s="16"/>
      <c r="Z6" s="16"/>
      <c r="AA6" s="16"/>
      <c r="AB6" s="19"/>
      <c r="AC6" s="66"/>
    </row>
    <row r="7" spans="1:29" s="8" customFormat="1" ht="71.25" customHeight="1" x14ac:dyDescent="0.2">
      <c r="A7" s="88"/>
      <c r="B7" s="89" t="s">
        <v>13</v>
      </c>
      <c r="C7" s="90" t="s">
        <v>42</v>
      </c>
      <c r="D7" s="67" t="s">
        <v>95</v>
      </c>
      <c r="E7" s="67" t="s">
        <v>96</v>
      </c>
      <c r="F7" s="68" t="s">
        <v>97</v>
      </c>
      <c r="G7" s="68" t="s">
        <v>97</v>
      </c>
      <c r="H7" s="68" t="s">
        <v>100</v>
      </c>
      <c r="I7" s="68" t="s">
        <v>100</v>
      </c>
      <c r="J7" s="38" t="s">
        <v>43</v>
      </c>
      <c r="K7" s="39" t="s">
        <v>13</v>
      </c>
      <c r="L7" s="92" t="s">
        <v>68</v>
      </c>
      <c r="M7" s="74" t="s">
        <v>113</v>
      </c>
      <c r="N7" s="74" t="s">
        <v>97</v>
      </c>
      <c r="O7" s="74" t="s">
        <v>100</v>
      </c>
      <c r="P7" s="74" t="s">
        <v>100</v>
      </c>
      <c r="Q7" s="74" t="s">
        <v>100</v>
      </c>
      <c r="R7" s="74" t="s">
        <v>113</v>
      </c>
      <c r="S7" s="74" t="s">
        <v>100</v>
      </c>
      <c r="T7" s="92" t="s">
        <v>68</v>
      </c>
      <c r="U7" s="74" t="s">
        <v>100</v>
      </c>
      <c r="V7" s="92" t="s">
        <v>68</v>
      </c>
      <c r="W7" s="74" t="s">
        <v>104</v>
      </c>
      <c r="X7" s="92" t="s">
        <v>68</v>
      </c>
      <c r="Y7" s="74" t="s">
        <v>104</v>
      </c>
      <c r="Z7" s="85" t="s">
        <v>43</v>
      </c>
      <c r="AA7" s="86" t="s">
        <v>13</v>
      </c>
      <c r="AB7" s="86" t="s">
        <v>67</v>
      </c>
      <c r="AC7" s="74" t="s">
        <v>113</v>
      </c>
    </row>
    <row r="8" spans="1:29" s="8" customFormat="1" ht="22.5" customHeight="1" x14ac:dyDescent="0.2">
      <c r="A8" s="88"/>
      <c r="B8" s="89"/>
      <c r="C8" s="91"/>
      <c r="D8" s="69" t="s">
        <v>72</v>
      </c>
      <c r="E8" s="69" t="s">
        <v>25</v>
      </c>
      <c r="F8" s="70" t="s">
        <v>98</v>
      </c>
      <c r="G8" s="70" t="s">
        <v>99</v>
      </c>
      <c r="H8" s="70" t="s">
        <v>101</v>
      </c>
      <c r="I8" s="70" t="s">
        <v>102</v>
      </c>
      <c r="J8" s="45"/>
      <c r="K8" s="45"/>
      <c r="L8" s="93"/>
      <c r="M8" s="75" t="s">
        <v>27</v>
      </c>
      <c r="N8" s="75" t="s">
        <v>103</v>
      </c>
      <c r="O8" s="75" t="s">
        <v>107</v>
      </c>
      <c r="P8" s="75" t="s">
        <v>108</v>
      </c>
      <c r="Q8" s="75" t="s">
        <v>109</v>
      </c>
      <c r="R8" s="75" t="s">
        <v>112</v>
      </c>
      <c r="S8" s="75" t="s">
        <v>110</v>
      </c>
      <c r="T8" s="93"/>
      <c r="U8" s="75" t="s">
        <v>111</v>
      </c>
      <c r="V8" s="93"/>
      <c r="W8" s="75" t="s">
        <v>105</v>
      </c>
      <c r="X8" s="93"/>
      <c r="Y8" s="75" t="s">
        <v>106</v>
      </c>
      <c r="Z8" s="85"/>
      <c r="AA8" s="86"/>
      <c r="AB8" s="86"/>
      <c r="AC8" s="79" t="s">
        <v>26</v>
      </c>
    </row>
    <row r="9" spans="1:29" s="1" customFormat="1" ht="12.75" customHeight="1" x14ac:dyDescent="0.2">
      <c r="A9" s="26" t="s">
        <v>12</v>
      </c>
      <c r="B9" s="33"/>
      <c r="C9" s="27">
        <f>SUM(C10:C13)</f>
        <v>1.1700000000000002</v>
      </c>
      <c r="D9" s="10">
        <f t="shared" ref="D9" si="0">SUM(D10:D13)</f>
        <v>7028.424</v>
      </c>
      <c r="E9" s="10">
        <f t="shared" ref="E9:I9" si="1">SUM(E10:E13)</f>
        <v>7421.5439999999999</v>
      </c>
      <c r="F9" s="10">
        <f t="shared" si="1"/>
        <v>7022.808</v>
      </c>
      <c r="G9" s="10">
        <f t="shared" si="1"/>
        <v>9815.3640000000014</v>
      </c>
      <c r="H9" s="10">
        <f t="shared" si="1"/>
        <v>8367.840000000002</v>
      </c>
      <c r="I9" s="10">
        <f t="shared" si="1"/>
        <v>10273.068000000003</v>
      </c>
      <c r="J9" s="40" t="s">
        <v>12</v>
      </c>
      <c r="K9" s="41"/>
      <c r="L9" s="27">
        <f>SUM(L10:L13)</f>
        <v>1.1700000000000002</v>
      </c>
      <c r="M9" s="10">
        <f t="shared" ref="M9" si="2">SUM(M10:M12)</f>
        <v>7369.5960000000005</v>
      </c>
      <c r="N9" s="10">
        <f t="shared" ref="N9:S9" si="3">SUM(N10:N12)</f>
        <v>4709.0159999999996</v>
      </c>
      <c r="O9" s="10">
        <f t="shared" si="3"/>
        <v>9283.2480000000014</v>
      </c>
      <c r="P9" s="10">
        <f t="shared" si="3"/>
        <v>5578.0920000000006</v>
      </c>
      <c r="Q9" s="10">
        <f t="shared" si="3"/>
        <v>5325.3720000000003</v>
      </c>
      <c r="R9" s="10">
        <f>SUM(R10:R12)</f>
        <v>10104.588</v>
      </c>
      <c r="S9" s="10">
        <f t="shared" si="3"/>
        <v>7012.9800000000005</v>
      </c>
      <c r="T9" s="27">
        <f>SUM(T10:T13)</f>
        <v>1.1700000000000002</v>
      </c>
      <c r="U9" s="10">
        <f t="shared" ref="U9" si="4">SUM(U10:U12)</f>
        <v>7254.4680000000008</v>
      </c>
      <c r="V9" s="27">
        <f>SUM(V10:V13)</f>
        <v>1.1700000000000002</v>
      </c>
      <c r="W9" s="10">
        <f>SUM(W10:W12)</f>
        <v>5756.4000000000005</v>
      </c>
      <c r="X9" s="27">
        <f>SUM(X10:X13)</f>
        <v>1.1700000000000002</v>
      </c>
      <c r="Y9" s="10">
        <f>SUM(Y10:Y12)</f>
        <v>7352.7480000000014</v>
      </c>
      <c r="Z9" s="40" t="s">
        <v>12</v>
      </c>
      <c r="AA9" s="41"/>
      <c r="AB9" s="27">
        <f>SUM(AB10:AB13)</f>
        <v>1.1700000000000002</v>
      </c>
      <c r="AC9" s="10">
        <f>SUM(AC10:AC12)</f>
        <v>6379.7760000000007</v>
      </c>
    </row>
    <row r="10" spans="1:29" s="1" customFormat="1" ht="12.75" customHeight="1" x14ac:dyDescent="0.2">
      <c r="A10" s="25" t="s">
        <v>20</v>
      </c>
      <c r="B10" s="33" t="s">
        <v>37</v>
      </c>
      <c r="C10" s="24">
        <v>1.1200000000000001</v>
      </c>
      <c r="D10" s="20">
        <f>$C$10*D38*12</f>
        <v>6728.0640000000003</v>
      </c>
      <c r="E10" s="20">
        <f t="shared" ref="E10:I10" si="5">$C$10*E38*12</f>
        <v>7104.384</v>
      </c>
      <c r="F10" s="20">
        <f t="shared" si="5"/>
        <v>6722.6880000000001</v>
      </c>
      <c r="G10" s="20">
        <f t="shared" si="5"/>
        <v>9395.9040000000005</v>
      </c>
      <c r="H10" s="20">
        <f t="shared" si="5"/>
        <v>8010.2400000000016</v>
      </c>
      <c r="I10" s="20">
        <f t="shared" si="5"/>
        <v>9834.0480000000025</v>
      </c>
      <c r="J10" s="42" t="s">
        <v>20</v>
      </c>
      <c r="K10" s="24" t="s">
        <v>44</v>
      </c>
      <c r="L10" s="24">
        <v>1.1200000000000001</v>
      </c>
      <c r="M10" s="76">
        <f>$L$10*M38*12</f>
        <v>7054.6560000000009</v>
      </c>
      <c r="N10" s="76">
        <f t="shared" ref="N10:S10" si="6">$L$10*N38*12</f>
        <v>4507.7759999999998</v>
      </c>
      <c r="O10" s="76">
        <f t="shared" si="6"/>
        <v>8886.5280000000021</v>
      </c>
      <c r="P10" s="76">
        <f t="shared" si="6"/>
        <v>5339.7120000000004</v>
      </c>
      <c r="Q10" s="76">
        <f t="shared" si="6"/>
        <v>5097.7920000000004</v>
      </c>
      <c r="R10" s="76">
        <f>$L$10*R38*12</f>
        <v>9672.768</v>
      </c>
      <c r="S10" s="76">
        <f t="shared" si="6"/>
        <v>6713.2800000000007</v>
      </c>
      <c r="T10" s="24">
        <v>1.1200000000000001</v>
      </c>
      <c r="U10" s="76">
        <f t="shared" ref="U10" si="7">$L$10*U38*12</f>
        <v>6944.4480000000003</v>
      </c>
      <c r="V10" s="24">
        <v>1.1200000000000001</v>
      </c>
      <c r="W10" s="76">
        <f>$L$10*W38*12</f>
        <v>5510.4000000000005</v>
      </c>
      <c r="X10" s="24">
        <v>1.1200000000000001</v>
      </c>
      <c r="Y10" s="76">
        <f>$L$10*Y38*12</f>
        <v>7038.5280000000012</v>
      </c>
      <c r="Z10" s="42" t="s">
        <v>20</v>
      </c>
      <c r="AA10" s="24" t="s">
        <v>54</v>
      </c>
      <c r="AB10" s="24">
        <v>1.1200000000000001</v>
      </c>
      <c r="AC10" s="76">
        <f>$AB$10*AC38*12</f>
        <v>6107.1360000000004</v>
      </c>
    </row>
    <row r="11" spans="1:29" s="1" customFormat="1" ht="27.75" customHeight="1" x14ac:dyDescent="0.2">
      <c r="A11" s="25" t="s">
        <v>28</v>
      </c>
      <c r="B11" s="33" t="s">
        <v>38</v>
      </c>
      <c r="C11" s="24">
        <v>0.05</v>
      </c>
      <c r="D11" s="20">
        <f>$C$11*D38*12</f>
        <v>300.36</v>
      </c>
      <c r="E11" s="20">
        <f t="shared" ref="E11:I11" si="8">$C$11*E38*12</f>
        <v>317.16000000000003</v>
      </c>
      <c r="F11" s="20">
        <f t="shared" si="8"/>
        <v>300.12</v>
      </c>
      <c r="G11" s="20">
        <f t="shared" si="8"/>
        <v>419.46000000000004</v>
      </c>
      <c r="H11" s="20">
        <f t="shared" si="8"/>
        <v>357.6</v>
      </c>
      <c r="I11" s="20">
        <f t="shared" si="8"/>
        <v>439.02</v>
      </c>
      <c r="J11" s="43" t="s">
        <v>28</v>
      </c>
      <c r="K11" s="24" t="s">
        <v>45</v>
      </c>
      <c r="L11" s="24">
        <v>0.05</v>
      </c>
      <c r="M11" s="20">
        <f>$L$11*M38*12</f>
        <v>314.94</v>
      </c>
      <c r="N11" s="20">
        <f t="shared" ref="N11:S11" si="9">$L$11*N38*12</f>
        <v>201.24</v>
      </c>
      <c r="O11" s="20">
        <f t="shared" si="9"/>
        <v>396.72</v>
      </c>
      <c r="P11" s="20">
        <f t="shared" si="9"/>
        <v>238.38000000000002</v>
      </c>
      <c r="Q11" s="20">
        <f t="shared" si="9"/>
        <v>227.57999999999998</v>
      </c>
      <c r="R11" s="20">
        <f>$L$11*R38*12</f>
        <v>431.82000000000005</v>
      </c>
      <c r="S11" s="20">
        <f t="shared" si="9"/>
        <v>299.70000000000005</v>
      </c>
      <c r="T11" s="24">
        <v>0.05</v>
      </c>
      <c r="U11" s="20">
        <f t="shared" ref="U11" si="10">$L$11*U38*12</f>
        <v>310.02000000000004</v>
      </c>
      <c r="V11" s="24">
        <v>0.05</v>
      </c>
      <c r="W11" s="20">
        <f>$L$11*W38*12</f>
        <v>246</v>
      </c>
      <c r="X11" s="24">
        <v>0.05</v>
      </c>
      <c r="Y11" s="20">
        <f>$L$11*Y38*12</f>
        <v>314.22000000000003</v>
      </c>
      <c r="Z11" s="43" t="s">
        <v>28</v>
      </c>
      <c r="AA11" s="24" t="s">
        <v>54</v>
      </c>
      <c r="AB11" s="24">
        <v>0.05</v>
      </c>
      <c r="AC11" s="20">
        <f>$AB$11*AC38*12</f>
        <v>272.64</v>
      </c>
    </row>
    <row r="12" spans="1:29" s="21" customFormat="1" x14ac:dyDescent="0.2">
      <c r="A12" s="25"/>
      <c r="B12" s="33"/>
      <c r="C12" s="34"/>
      <c r="D12" s="20"/>
      <c r="E12" s="20"/>
      <c r="F12" s="20"/>
      <c r="G12" s="20"/>
      <c r="H12" s="20"/>
      <c r="I12" s="20"/>
      <c r="J12" s="50"/>
      <c r="K12" s="34"/>
      <c r="L12" s="34"/>
      <c r="M12" s="20"/>
      <c r="N12" s="20"/>
      <c r="O12" s="20"/>
      <c r="P12" s="20"/>
      <c r="Q12" s="20"/>
      <c r="R12" s="20"/>
      <c r="S12" s="20"/>
      <c r="T12" s="34"/>
      <c r="U12" s="20"/>
      <c r="V12" s="34"/>
      <c r="W12" s="20"/>
      <c r="X12" s="34"/>
      <c r="Y12" s="20"/>
      <c r="Z12" s="50" t="s">
        <v>55</v>
      </c>
      <c r="AA12" s="34"/>
      <c r="AB12" s="34"/>
      <c r="AC12" s="20"/>
    </row>
    <row r="13" spans="1:29" s="21" customFormat="1" x14ac:dyDescent="0.2">
      <c r="A13" s="25"/>
      <c r="B13" s="33"/>
      <c r="C13" s="34"/>
      <c r="D13" s="20"/>
      <c r="E13" s="20"/>
      <c r="F13" s="20"/>
      <c r="G13" s="20"/>
      <c r="H13" s="20"/>
      <c r="I13" s="20"/>
      <c r="J13" s="51"/>
      <c r="K13" s="51"/>
      <c r="L13" s="51"/>
      <c r="M13" s="20"/>
      <c r="N13" s="20"/>
      <c r="O13" s="20"/>
      <c r="P13" s="20"/>
      <c r="Q13" s="20"/>
      <c r="R13" s="20"/>
      <c r="S13" s="20"/>
      <c r="T13" s="51"/>
      <c r="U13" s="20"/>
      <c r="V13" s="51"/>
      <c r="W13" s="20"/>
      <c r="X13" s="51"/>
      <c r="Y13" s="20"/>
      <c r="Z13" s="50" t="s">
        <v>56</v>
      </c>
      <c r="AA13" s="34"/>
      <c r="AB13" s="34"/>
      <c r="AC13" s="20"/>
    </row>
    <row r="14" spans="1:29" s="21" customFormat="1" ht="37.5" customHeight="1" x14ac:dyDescent="0.2">
      <c r="A14" s="26" t="s">
        <v>11</v>
      </c>
      <c r="B14" s="33"/>
      <c r="C14" s="29">
        <f>SUM(C15:C21)</f>
        <v>4.4300000000000006</v>
      </c>
      <c r="D14" s="52">
        <f>SUM(D15:D21)</f>
        <v>26611.896000000001</v>
      </c>
      <c r="E14" s="52">
        <f t="shared" ref="E14:I14" si="11">SUM(E15:E21)</f>
        <v>28100.376000000004</v>
      </c>
      <c r="F14" s="52">
        <f t="shared" si="11"/>
        <v>26590.631999999998</v>
      </c>
      <c r="G14" s="52">
        <f t="shared" si="11"/>
        <v>37164.156000000003</v>
      </c>
      <c r="H14" s="52">
        <f t="shared" si="11"/>
        <v>31683.360000000004</v>
      </c>
      <c r="I14" s="52">
        <f t="shared" si="11"/>
        <v>38897.172000000006</v>
      </c>
      <c r="J14" s="26" t="s">
        <v>11</v>
      </c>
      <c r="K14" s="34"/>
      <c r="L14" s="29">
        <f>SUM(L15:L21)</f>
        <v>4.58</v>
      </c>
      <c r="M14" s="52">
        <f t="shared" ref="M14" si="12">SUM(M15:M21)</f>
        <v>28848.504000000001</v>
      </c>
      <c r="N14" s="52">
        <f t="shared" ref="N14:S14" si="13">SUM(N15:N21)</f>
        <v>18433.583999999999</v>
      </c>
      <c r="O14" s="52">
        <f t="shared" si="13"/>
        <v>36339.552000000003</v>
      </c>
      <c r="P14" s="52">
        <f t="shared" si="13"/>
        <v>21835.608</v>
      </c>
      <c r="Q14" s="52">
        <f t="shared" si="13"/>
        <v>20846.328000000001</v>
      </c>
      <c r="R14" s="52">
        <f>SUM(R15:R21)</f>
        <v>39554.712</v>
      </c>
      <c r="S14" s="52">
        <f t="shared" si="13"/>
        <v>27452.52</v>
      </c>
      <c r="T14" s="29">
        <f>SUM(T15:T21)</f>
        <v>11.63</v>
      </c>
      <c r="U14" s="52">
        <f t="shared" ref="U14" si="14">SUM(U15:U21)</f>
        <v>72110.652000000016</v>
      </c>
      <c r="V14" s="29">
        <f>SUM(V15:V21)</f>
        <v>10.47</v>
      </c>
      <c r="W14" s="52">
        <f>SUM(W15:W21)</f>
        <v>51512.4</v>
      </c>
      <c r="X14" s="29">
        <f>SUM(X15:X21)</f>
        <v>13.21</v>
      </c>
      <c r="Y14" s="52">
        <f>SUM(Y15:Y21)</f>
        <v>83016.923999999999</v>
      </c>
      <c r="Z14" s="26" t="s">
        <v>11</v>
      </c>
      <c r="AA14" s="34"/>
      <c r="AB14" s="29">
        <f>SUM(AB15:AB21)</f>
        <v>9.4499999999999993</v>
      </c>
      <c r="AC14" s="52">
        <f>SUM(AC15:AC21)</f>
        <v>51528.959999999999</v>
      </c>
    </row>
    <row r="15" spans="1:29" s="21" customFormat="1" x14ac:dyDescent="0.2">
      <c r="A15" s="25" t="s">
        <v>29</v>
      </c>
      <c r="B15" s="33" t="s">
        <v>21</v>
      </c>
      <c r="C15" s="34">
        <v>0.41</v>
      </c>
      <c r="D15" s="20">
        <f t="shared" ref="D15:I15" si="15">$C$15*12*D38</f>
        <v>2462.9520000000002</v>
      </c>
      <c r="E15" s="20">
        <f t="shared" si="15"/>
        <v>2600.712</v>
      </c>
      <c r="F15" s="20">
        <f t="shared" si="15"/>
        <v>2460.9839999999999</v>
      </c>
      <c r="G15" s="20">
        <f t="shared" si="15"/>
        <v>3439.5720000000001</v>
      </c>
      <c r="H15" s="20">
        <f t="shared" si="15"/>
        <v>2932.32</v>
      </c>
      <c r="I15" s="20">
        <f t="shared" si="15"/>
        <v>3599.9640000000004</v>
      </c>
      <c r="J15" s="50" t="s">
        <v>46</v>
      </c>
      <c r="K15" s="34" t="s">
        <v>21</v>
      </c>
      <c r="L15" s="34">
        <v>0.49</v>
      </c>
      <c r="M15" s="20">
        <f>$L$15*12*M38</f>
        <v>3086.4119999999998</v>
      </c>
      <c r="N15" s="20">
        <f t="shared" ref="N15:S15" si="16">$L$15*12*N38</f>
        <v>1972.1519999999998</v>
      </c>
      <c r="O15" s="20">
        <f t="shared" si="16"/>
        <v>3887.8560000000002</v>
      </c>
      <c r="P15" s="20">
        <f t="shared" si="16"/>
        <v>2336.1240000000003</v>
      </c>
      <c r="Q15" s="20">
        <f t="shared" si="16"/>
        <v>2230.2840000000001</v>
      </c>
      <c r="R15" s="20">
        <f>$L$15*12*R38</f>
        <v>4231.8360000000002</v>
      </c>
      <c r="S15" s="20">
        <f t="shared" si="16"/>
        <v>2937.06</v>
      </c>
      <c r="T15" s="34">
        <f>0.49+2.57</f>
        <v>3.0599999999999996</v>
      </c>
      <c r="U15" s="20">
        <f>T15*12*U38</f>
        <v>18973.224000000002</v>
      </c>
      <c r="V15" s="34">
        <f>0.49+2.18</f>
        <v>2.67</v>
      </c>
      <c r="W15" s="20">
        <f>V15*12*W38</f>
        <v>13136.4</v>
      </c>
      <c r="X15" s="34">
        <f>0.49+2.98</f>
        <v>3.4699999999999998</v>
      </c>
      <c r="Y15" s="20">
        <f>X15*12*Y38</f>
        <v>21806.868000000002</v>
      </c>
      <c r="Z15" s="50" t="s">
        <v>57</v>
      </c>
      <c r="AA15" s="34" t="s">
        <v>21</v>
      </c>
      <c r="AB15" s="34">
        <v>0.39</v>
      </c>
      <c r="AC15" s="20">
        <f>$AB$15*12*AC38</f>
        <v>2126.5919999999996</v>
      </c>
    </row>
    <row r="16" spans="1:29" s="21" customFormat="1" x14ac:dyDescent="0.2">
      <c r="A16" s="25" t="s">
        <v>30</v>
      </c>
      <c r="B16" s="33" t="s">
        <v>10</v>
      </c>
      <c r="C16" s="34">
        <v>0.49</v>
      </c>
      <c r="D16" s="20">
        <f t="shared" ref="D16:I16" si="17">$C$16*12*D38</f>
        <v>2943.5280000000002</v>
      </c>
      <c r="E16" s="20">
        <f t="shared" si="17"/>
        <v>3108.1680000000001</v>
      </c>
      <c r="F16" s="20">
        <f t="shared" si="17"/>
        <v>2941.1759999999999</v>
      </c>
      <c r="G16" s="20">
        <f t="shared" si="17"/>
        <v>4110.7079999999996</v>
      </c>
      <c r="H16" s="20">
        <f t="shared" si="17"/>
        <v>3504.48</v>
      </c>
      <c r="I16" s="20">
        <f t="shared" si="17"/>
        <v>4302.3960000000006</v>
      </c>
      <c r="J16" s="50" t="s">
        <v>47</v>
      </c>
      <c r="K16" s="34" t="s">
        <v>10</v>
      </c>
      <c r="L16" s="34">
        <v>0.51</v>
      </c>
      <c r="M16" s="20">
        <f>$L$16*12*M38</f>
        <v>3212.3879999999999</v>
      </c>
      <c r="N16" s="20">
        <f t="shared" ref="N16:S16" si="18">$L$16*12*N38</f>
        <v>2052.6479999999997</v>
      </c>
      <c r="O16" s="20">
        <f t="shared" si="18"/>
        <v>4046.5440000000003</v>
      </c>
      <c r="P16" s="20">
        <f t="shared" si="18"/>
        <v>2431.4760000000001</v>
      </c>
      <c r="Q16" s="20">
        <f t="shared" si="18"/>
        <v>2321.3160000000003</v>
      </c>
      <c r="R16" s="20">
        <f>$L$16*12*R38</f>
        <v>4404.5640000000003</v>
      </c>
      <c r="S16" s="20">
        <f t="shared" si="18"/>
        <v>3056.94</v>
      </c>
      <c r="T16" s="34">
        <v>0.51</v>
      </c>
      <c r="U16" s="20">
        <f t="shared" ref="U16" si="19">$L$16*12*U38</f>
        <v>3162.2040000000002</v>
      </c>
      <c r="V16" s="34">
        <v>0.51</v>
      </c>
      <c r="W16" s="20">
        <f>$L$16*12*W38</f>
        <v>2509.1999999999998</v>
      </c>
      <c r="X16" s="34">
        <v>0.51</v>
      </c>
      <c r="Y16" s="20">
        <f>$L$16*12*Y38</f>
        <v>3205.0440000000003</v>
      </c>
      <c r="Z16" s="50" t="s">
        <v>58</v>
      </c>
      <c r="AA16" s="34" t="s">
        <v>10</v>
      </c>
      <c r="AB16" s="34">
        <v>0.7</v>
      </c>
      <c r="AC16" s="20">
        <f>$AB$16*12*AC38</f>
        <v>3816.9599999999991</v>
      </c>
    </row>
    <row r="17" spans="1:29" s="21" customFormat="1" x14ac:dyDescent="0.2">
      <c r="A17" s="25" t="s">
        <v>31</v>
      </c>
      <c r="B17" s="33" t="s">
        <v>22</v>
      </c>
      <c r="C17" s="34">
        <v>0.37</v>
      </c>
      <c r="D17" s="20">
        <f t="shared" ref="D17:I17" si="20">$C$17*12*D38</f>
        <v>2222.6639999999998</v>
      </c>
      <c r="E17" s="20">
        <f t="shared" si="20"/>
        <v>2346.9839999999999</v>
      </c>
      <c r="F17" s="20">
        <f t="shared" si="20"/>
        <v>2220.8879999999999</v>
      </c>
      <c r="G17" s="20">
        <f t="shared" si="20"/>
        <v>3104.0039999999999</v>
      </c>
      <c r="H17" s="20">
        <f t="shared" si="20"/>
        <v>2646.24</v>
      </c>
      <c r="I17" s="20">
        <f t="shared" si="20"/>
        <v>3248.748</v>
      </c>
      <c r="J17" s="50" t="s">
        <v>31</v>
      </c>
      <c r="K17" s="34" t="s">
        <v>22</v>
      </c>
      <c r="L17" s="34">
        <v>0.39</v>
      </c>
      <c r="M17" s="20">
        <f>$L$17*12*M38</f>
        <v>2456.5319999999997</v>
      </c>
      <c r="N17" s="20">
        <f t="shared" ref="N17:S17" si="21">$L$17*12*N38</f>
        <v>1569.6719999999998</v>
      </c>
      <c r="O17" s="20">
        <f t="shared" si="21"/>
        <v>3094.4160000000002</v>
      </c>
      <c r="P17" s="20">
        <f t="shared" si="21"/>
        <v>1859.364</v>
      </c>
      <c r="Q17" s="20">
        <f t="shared" si="21"/>
        <v>1775.124</v>
      </c>
      <c r="R17" s="20">
        <f>$L$17*12*R38</f>
        <v>3368.1959999999999</v>
      </c>
      <c r="S17" s="20">
        <f t="shared" si="21"/>
        <v>2337.66</v>
      </c>
      <c r="T17" s="34">
        <f>0.39+2.23</f>
        <v>2.62</v>
      </c>
      <c r="U17" s="20">
        <f>T17*12*U38</f>
        <v>16245.048000000003</v>
      </c>
      <c r="V17" s="34">
        <f>0.39+1.96</f>
        <v>2.35</v>
      </c>
      <c r="W17" s="20">
        <f>V17*12*W38</f>
        <v>11562.000000000002</v>
      </c>
      <c r="X17" s="34">
        <f>0.39+2.55</f>
        <v>2.94</v>
      </c>
      <c r="Y17" s="20">
        <f>X17*12*Y38</f>
        <v>18476.136000000002</v>
      </c>
      <c r="Z17" s="50" t="s">
        <v>59</v>
      </c>
      <c r="AA17" s="34" t="s">
        <v>22</v>
      </c>
      <c r="AB17" s="34">
        <v>0.38</v>
      </c>
      <c r="AC17" s="20">
        <f>$AB$17*12*AC38</f>
        <v>2072.0640000000003</v>
      </c>
    </row>
    <row r="18" spans="1:29" s="21" customFormat="1" ht="57.75" customHeight="1" x14ac:dyDescent="0.2">
      <c r="A18" s="28" t="s">
        <v>32</v>
      </c>
      <c r="B18" s="33" t="s">
        <v>9</v>
      </c>
      <c r="C18" s="34">
        <v>0.6</v>
      </c>
      <c r="D18" s="20">
        <f t="shared" ref="D18:I18" si="22">$C$18*12*D38</f>
        <v>3604.3199999999997</v>
      </c>
      <c r="E18" s="20">
        <f t="shared" si="22"/>
        <v>3805.9199999999996</v>
      </c>
      <c r="F18" s="20">
        <f t="shared" si="22"/>
        <v>3601.4399999999996</v>
      </c>
      <c r="G18" s="20">
        <f t="shared" si="22"/>
        <v>5033.5199999999995</v>
      </c>
      <c r="H18" s="20">
        <f t="shared" si="22"/>
        <v>4291.2</v>
      </c>
      <c r="I18" s="20">
        <f t="shared" si="22"/>
        <v>5268.24</v>
      </c>
      <c r="J18" s="28" t="s">
        <v>32</v>
      </c>
      <c r="K18" s="33" t="s">
        <v>9</v>
      </c>
      <c r="L18" s="34">
        <v>0.62</v>
      </c>
      <c r="M18" s="20">
        <f>$L$18*12*M38</f>
        <v>3905.2559999999994</v>
      </c>
      <c r="N18" s="20">
        <f t="shared" ref="N18:S18" si="23">$L$18*12*N38</f>
        <v>2495.3759999999997</v>
      </c>
      <c r="O18" s="20">
        <f t="shared" si="23"/>
        <v>4919.3280000000004</v>
      </c>
      <c r="P18" s="20">
        <f t="shared" si="23"/>
        <v>2955.9119999999998</v>
      </c>
      <c r="Q18" s="20">
        <f t="shared" si="23"/>
        <v>2821.9919999999997</v>
      </c>
      <c r="R18" s="20">
        <f>$L$18*12*R38</f>
        <v>5354.5680000000002</v>
      </c>
      <c r="S18" s="20">
        <f t="shared" si="23"/>
        <v>3716.2799999999997</v>
      </c>
      <c r="T18" s="34">
        <f>0.62+1.28</f>
        <v>1.9</v>
      </c>
      <c r="U18" s="20">
        <f>T18*12*U38</f>
        <v>11780.76</v>
      </c>
      <c r="V18" s="34">
        <f>0.62+1.11</f>
        <v>1.73</v>
      </c>
      <c r="W18" s="20">
        <f>V18*12*W38</f>
        <v>8511.5999999999985</v>
      </c>
      <c r="X18" s="34">
        <f>0.62+1.95</f>
        <v>2.57</v>
      </c>
      <c r="Y18" s="20">
        <f>X18*12*Y38</f>
        <v>16150.907999999999</v>
      </c>
      <c r="Z18" s="28" t="s">
        <v>60</v>
      </c>
      <c r="AA18" s="33" t="s">
        <v>9</v>
      </c>
      <c r="AB18" s="34">
        <v>0.54</v>
      </c>
      <c r="AC18" s="20">
        <f>$AB$18*12*AC38</f>
        <v>2944.5120000000002</v>
      </c>
    </row>
    <row r="19" spans="1:29" s="21" customFormat="1" ht="38.25" customHeight="1" x14ac:dyDescent="0.2">
      <c r="A19" s="25" t="s">
        <v>33</v>
      </c>
      <c r="B19" s="33" t="s">
        <v>38</v>
      </c>
      <c r="C19" s="34">
        <v>7.0000000000000007E-2</v>
      </c>
      <c r="D19" s="20">
        <f t="shared" ref="D19:I19" si="24">$C$19*12*D38</f>
        <v>420.50400000000008</v>
      </c>
      <c r="E19" s="20">
        <f t="shared" si="24"/>
        <v>444.02400000000006</v>
      </c>
      <c r="F19" s="20">
        <f t="shared" si="24"/>
        <v>420.16800000000001</v>
      </c>
      <c r="G19" s="20">
        <f t="shared" si="24"/>
        <v>587.24400000000003</v>
      </c>
      <c r="H19" s="20">
        <f t="shared" si="24"/>
        <v>500.64000000000004</v>
      </c>
      <c r="I19" s="20">
        <f t="shared" si="24"/>
        <v>614.62800000000004</v>
      </c>
      <c r="J19" s="25" t="s">
        <v>33</v>
      </c>
      <c r="K19" s="34" t="s">
        <v>48</v>
      </c>
      <c r="L19" s="34">
        <v>0.08</v>
      </c>
      <c r="M19" s="20">
        <f>$L$19*12*M38</f>
        <v>503.90399999999994</v>
      </c>
      <c r="N19" s="20">
        <f t="shared" ref="N19:S19" si="25">$L$19*12*N38</f>
        <v>321.98399999999998</v>
      </c>
      <c r="O19" s="20">
        <f t="shared" si="25"/>
        <v>634.75200000000007</v>
      </c>
      <c r="P19" s="20">
        <f t="shared" si="25"/>
        <v>381.40800000000002</v>
      </c>
      <c r="Q19" s="20">
        <f t="shared" si="25"/>
        <v>364.12799999999999</v>
      </c>
      <c r="R19" s="20">
        <f>$L$19*12*R38</f>
        <v>690.91200000000003</v>
      </c>
      <c r="S19" s="20">
        <f t="shared" si="25"/>
        <v>479.52</v>
      </c>
      <c r="T19" s="34">
        <v>0.08</v>
      </c>
      <c r="U19" s="20">
        <f t="shared" ref="U19" si="26">$L$19*12*U38</f>
        <v>496.03200000000004</v>
      </c>
      <c r="V19" s="34">
        <v>0.08</v>
      </c>
      <c r="W19" s="20">
        <f>$L$19*12*W38</f>
        <v>393.59999999999997</v>
      </c>
      <c r="X19" s="34">
        <v>0.08</v>
      </c>
      <c r="Y19" s="20">
        <f>$L$19*12*Y38</f>
        <v>502.75200000000001</v>
      </c>
      <c r="Z19" s="25" t="s">
        <v>61</v>
      </c>
      <c r="AA19" s="34" t="s">
        <v>48</v>
      </c>
      <c r="AB19" s="34">
        <v>0.06</v>
      </c>
      <c r="AC19" s="20">
        <f>$AB$19*12*AC38</f>
        <v>327.16799999999995</v>
      </c>
    </row>
    <row r="20" spans="1:29" s="21" customFormat="1" x14ac:dyDescent="0.2">
      <c r="A20" s="25" t="s">
        <v>34</v>
      </c>
      <c r="B20" s="33" t="s">
        <v>39</v>
      </c>
      <c r="C20" s="34">
        <v>2.4900000000000002</v>
      </c>
      <c r="D20" s="20">
        <f t="shared" ref="D20:I20" si="27">$C$20*12*D38</f>
        <v>14957.928000000002</v>
      </c>
      <c r="E20" s="20">
        <f t="shared" si="27"/>
        <v>15794.568000000003</v>
      </c>
      <c r="F20" s="20">
        <f t="shared" si="27"/>
        <v>14945.976000000001</v>
      </c>
      <c r="G20" s="20">
        <f t="shared" si="27"/>
        <v>20889.108000000004</v>
      </c>
      <c r="H20" s="20">
        <f t="shared" si="27"/>
        <v>17808.480000000003</v>
      </c>
      <c r="I20" s="20">
        <f t="shared" si="27"/>
        <v>21863.196000000004</v>
      </c>
      <c r="J20" s="50" t="s">
        <v>34</v>
      </c>
      <c r="K20" s="33" t="s">
        <v>49</v>
      </c>
      <c r="L20" s="34">
        <v>2.4900000000000002</v>
      </c>
      <c r="M20" s="20">
        <f>$L$20*12*M38</f>
        <v>15684.012000000001</v>
      </c>
      <c r="N20" s="20">
        <f t="shared" ref="N20:S20" si="28">$L$20*12*N38</f>
        <v>10021.752</v>
      </c>
      <c r="O20" s="20">
        <f t="shared" si="28"/>
        <v>19756.656000000003</v>
      </c>
      <c r="P20" s="20">
        <f t="shared" si="28"/>
        <v>11871.324000000001</v>
      </c>
      <c r="Q20" s="20">
        <f t="shared" si="28"/>
        <v>11333.484000000002</v>
      </c>
      <c r="R20" s="20">
        <f>$L$20*12*R38</f>
        <v>21504.636000000002</v>
      </c>
      <c r="S20" s="20">
        <f t="shared" si="28"/>
        <v>14925.060000000001</v>
      </c>
      <c r="T20" s="34">
        <v>2.4900000000000002</v>
      </c>
      <c r="U20" s="20">
        <f t="shared" ref="U20" si="29">$L$20*12*U38</f>
        <v>15438.996000000003</v>
      </c>
      <c r="V20" s="34">
        <v>2.4900000000000002</v>
      </c>
      <c r="W20" s="20">
        <f>$L$20*12*W38</f>
        <v>12250.800000000001</v>
      </c>
      <c r="X20" s="34">
        <v>2.4900000000000002</v>
      </c>
      <c r="Y20" s="20">
        <f>$L$20*12*Y38</f>
        <v>15648.156000000003</v>
      </c>
      <c r="Z20" s="50" t="s">
        <v>62</v>
      </c>
      <c r="AA20" s="33" t="s">
        <v>63</v>
      </c>
      <c r="AB20" s="34">
        <v>3.34</v>
      </c>
      <c r="AC20" s="20">
        <f>$AB$20*12*AC38</f>
        <v>18212.351999999999</v>
      </c>
    </row>
    <row r="21" spans="1:29" s="21" customFormat="1" ht="27.75" customHeight="1" x14ac:dyDescent="0.2">
      <c r="A21" s="25" t="s">
        <v>73</v>
      </c>
      <c r="B21" s="33" t="s">
        <v>74</v>
      </c>
      <c r="C21" s="34"/>
      <c r="D21" s="20"/>
      <c r="E21" s="20"/>
      <c r="F21" s="20"/>
      <c r="G21" s="20"/>
      <c r="H21" s="20"/>
      <c r="I21" s="20"/>
      <c r="J21" s="25" t="s">
        <v>73</v>
      </c>
      <c r="K21" s="33" t="s">
        <v>74</v>
      </c>
      <c r="L21" s="34"/>
      <c r="M21" s="20"/>
      <c r="N21" s="20"/>
      <c r="O21" s="20"/>
      <c r="P21" s="20"/>
      <c r="Q21" s="20"/>
      <c r="R21" s="20"/>
      <c r="S21" s="20"/>
      <c r="T21" s="34">
        <v>0.97</v>
      </c>
      <c r="U21" s="20">
        <f>T21*12*U38</f>
        <v>6014.3880000000008</v>
      </c>
      <c r="V21" s="34">
        <v>0.64</v>
      </c>
      <c r="W21" s="20">
        <f>V21*12*W38</f>
        <v>3148.7999999999997</v>
      </c>
      <c r="X21" s="34">
        <v>1.1499999999999999</v>
      </c>
      <c r="Y21" s="20">
        <f>X21*Y38*12</f>
        <v>7227.0599999999995</v>
      </c>
      <c r="Z21" s="50" t="s">
        <v>64</v>
      </c>
      <c r="AA21" s="34" t="s">
        <v>3</v>
      </c>
      <c r="AB21" s="34">
        <v>4.04</v>
      </c>
      <c r="AC21" s="20">
        <f>$AB$21*12*AC38</f>
        <v>22029.312000000002</v>
      </c>
    </row>
    <row r="22" spans="1:29" s="21" customFormat="1" ht="12.75" customHeight="1" x14ac:dyDescent="0.2">
      <c r="A22" s="28"/>
      <c r="B22" s="33"/>
      <c r="C22" s="34"/>
      <c r="D22" s="20"/>
      <c r="E22" s="20"/>
      <c r="F22" s="20"/>
      <c r="G22" s="20"/>
      <c r="H22" s="20"/>
      <c r="I22" s="20"/>
      <c r="J22" s="53"/>
      <c r="K22" s="34"/>
      <c r="L22" s="34"/>
      <c r="M22" s="20"/>
      <c r="N22" s="20"/>
      <c r="O22" s="20"/>
      <c r="P22" s="20"/>
      <c r="Q22" s="20"/>
      <c r="R22" s="20"/>
      <c r="S22" s="20"/>
      <c r="T22" s="34"/>
      <c r="U22" s="20"/>
      <c r="V22" s="34"/>
      <c r="W22" s="20"/>
      <c r="X22" s="34"/>
      <c r="Y22" s="20"/>
      <c r="Z22" s="25" t="s">
        <v>85</v>
      </c>
      <c r="AA22" s="33" t="s">
        <v>74</v>
      </c>
      <c r="AB22" s="34"/>
      <c r="AC22" s="20"/>
    </row>
    <row r="23" spans="1:29" s="21" customFormat="1" ht="12.75" customHeight="1" x14ac:dyDescent="0.2">
      <c r="A23" s="28"/>
      <c r="B23" s="33"/>
      <c r="C23" s="34"/>
      <c r="D23" s="20"/>
      <c r="E23" s="20"/>
      <c r="F23" s="20"/>
      <c r="G23" s="20"/>
      <c r="H23" s="20"/>
      <c r="I23" s="20"/>
      <c r="J23" s="53"/>
      <c r="K23" s="34"/>
      <c r="L23" s="34"/>
      <c r="M23" s="20"/>
      <c r="N23" s="20"/>
      <c r="O23" s="20"/>
      <c r="P23" s="20"/>
      <c r="Q23" s="20"/>
      <c r="R23" s="20"/>
      <c r="S23" s="20"/>
      <c r="T23" s="34"/>
      <c r="U23" s="20"/>
      <c r="V23" s="34"/>
      <c r="W23" s="20"/>
      <c r="X23" s="34"/>
      <c r="Y23" s="20"/>
      <c r="Z23" s="28"/>
      <c r="AA23" s="33"/>
      <c r="AB23" s="34"/>
      <c r="AC23" s="20"/>
    </row>
    <row r="24" spans="1:29" s="21" customFormat="1" ht="12.75" customHeight="1" x14ac:dyDescent="0.2">
      <c r="A24" s="28"/>
      <c r="B24" s="33"/>
      <c r="C24" s="34"/>
      <c r="D24" s="20"/>
      <c r="E24" s="20"/>
      <c r="F24" s="20"/>
      <c r="G24" s="20"/>
      <c r="H24" s="20"/>
      <c r="I24" s="20"/>
      <c r="J24" s="53"/>
      <c r="K24" s="34"/>
      <c r="L24" s="34"/>
      <c r="M24" s="20"/>
      <c r="N24" s="20"/>
      <c r="O24" s="20"/>
      <c r="P24" s="20"/>
      <c r="Q24" s="20"/>
      <c r="R24" s="20"/>
      <c r="S24" s="20"/>
      <c r="T24" s="34"/>
      <c r="U24" s="20"/>
      <c r="V24" s="34"/>
      <c r="W24" s="20"/>
      <c r="X24" s="34"/>
      <c r="Y24" s="20"/>
      <c r="Z24" s="53"/>
      <c r="AA24" s="34"/>
      <c r="AB24" s="34"/>
      <c r="AC24" s="20"/>
    </row>
    <row r="25" spans="1:29" s="21" customFormat="1" ht="27" customHeight="1" x14ac:dyDescent="0.2">
      <c r="A25" s="26" t="s">
        <v>8</v>
      </c>
      <c r="B25" s="33"/>
      <c r="C25" s="29">
        <f>SUM(C26:C28)</f>
        <v>2.1399999999999997</v>
      </c>
      <c r="D25" s="52">
        <f>SUM(D26:D28)</f>
        <v>12855.407999999999</v>
      </c>
      <c r="E25" s="52">
        <f t="shared" ref="E25:I25" si="30">SUM(E26:E28)</f>
        <v>13574.448</v>
      </c>
      <c r="F25" s="52">
        <f t="shared" si="30"/>
        <v>12845.135999999999</v>
      </c>
      <c r="G25" s="52">
        <f t="shared" si="30"/>
        <v>17952.887999999999</v>
      </c>
      <c r="H25" s="52">
        <f t="shared" si="30"/>
        <v>15305.279999999999</v>
      </c>
      <c r="I25" s="52">
        <f t="shared" si="30"/>
        <v>18790.055999999997</v>
      </c>
      <c r="J25" s="26" t="s">
        <v>8</v>
      </c>
      <c r="K25" s="34"/>
      <c r="L25" s="29">
        <f>SUM(L26:L28)</f>
        <v>4.93</v>
      </c>
      <c r="M25" s="52">
        <f t="shared" ref="M25" si="31">SUM(M26:M28)</f>
        <v>31053.083999999999</v>
      </c>
      <c r="N25" s="52">
        <f t="shared" ref="N25:S25" si="32">SUM(N26:N28)</f>
        <v>19842.263999999999</v>
      </c>
      <c r="O25" s="52">
        <f t="shared" si="32"/>
        <v>39116.592000000004</v>
      </c>
      <c r="P25" s="52">
        <f t="shared" si="32"/>
        <v>23504.268</v>
      </c>
      <c r="Q25" s="52">
        <f t="shared" si="32"/>
        <v>22439.388000000003</v>
      </c>
      <c r="R25" s="52">
        <f>SUM(R26:R28)</f>
        <v>42577.452000000005</v>
      </c>
      <c r="S25" s="52">
        <f t="shared" si="32"/>
        <v>29550.420000000002</v>
      </c>
      <c r="T25" s="29">
        <f>SUM(T26:T28)</f>
        <v>4.93</v>
      </c>
      <c r="U25" s="52">
        <f t="shared" ref="U25" si="33">SUM(U26:U28)</f>
        <v>30567.972000000002</v>
      </c>
      <c r="V25" s="29">
        <f>SUM(V26:V28)</f>
        <v>4.93</v>
      </c>
      <c r="W25" s="52">
        <f>SUM(W26:W28)</f>
        <v>24255.599999999999</v>
      </c>
      <c r="X25" s="29">
        <f>SUM(X26:X28)</f>
        <v>4.93</v>
      </c>
      <c r="Y25" s="52">
        <f>SUM(Y26:Y28)</f>
        <v>30982.092000000004</v>
      </c>
      <c r="Z25" s="26" t="s">
        <v>8</v>
      </c>
      <c r="AA25" s="34"/>
      <c r="AB25" s="29">
        <f>SUM(AB26:AB28)</f>
        <v>3.36</v>
      </c>
      <c r="AC25" s="52">
        <f>SUM(AC26:AC28)</f>
        <v>18321.407999999999</v>
      </c>
    </row>
    <row r="26" spans="1:29" s="21" customFormat="1" ht="36" customHeight="1" x14ac:dyDescent="0.2">
      <c r="A26" s="25" t="s">
        <v>75</v>
      </c>
      <c r="B26" s="33" t="s">
        <v>3</v>
      </c>
      <c r="C26" s="34">
        <v>1.1299999999999999</v>
      </c>
      <c r="D26" s="20">
        <f t="shared" ref="D26:I26" si="34">$C$26*12*D38</f>
        <v>6788.1359999999995</v>
      </c>
      <c r="E26" s="20">
        <f t="shared" si="34"/>
        <v>7167.8159999999998</v>
      </c>
      <c r="F26" s="20">
        <f t="shared" si="34"/>
        <v>6782.7119999999995</v>
      </c>
      <c r="G26" s="20">
        <f t="shared" si="34"/>
        <v>9479.7960000000003</v>
      </c>
      <c r="H26" s="20">
        <f t="shared" si="34"/>
        <v>8081.7599999999993</v>
      </c>
      <c r="I26" s="20">
        <f t="shared" si="34"/>
        <v>9921.851999999999</v>
      </c>
      <c r="J26" s="25" t="s">
        <v>75</v>
      </c>
      <c r="K26" s="34" t="s">
        <v>3</v>
      </c>
      <c r="L26" s="34">
        <v>1.1100000000000001</v>
      </c>
      <c r="M26" s="20">
        <f>$L$26*12*M38</f>
        <v>6991.6679999999997</v>
      </c>
      <c r="N26" s="20">
        <f t="shared" ref="N26:S26" si="35">$L$26*12*N38</f>
        <v>4467.5280000000002</v>
      </c>
      <c r="O26" s="20">
        <f t="shared" si="35"/>
        <v>8807.1840000000011</v>
      </c>
      <c r="P26" s="20">
        <f t="shared" si="35"/>
        <v>5292.0360000000001</v>
      </c>
      <c r="Q26" s="20">
        <f t="shared" si="35"/>
        <v>5052.2759999999998</v>
      </c>
      <c r="R26" s="20">
        <f>$L$26*12*R38</f>
        <v>9586.4040000000005</v>
      </c>
      <c r="S26" s="20">
        <f t="shared" si="35"/>
        <v>6653.34</v>
      </c>
      <c r="T26" s="34">
        <v>1.1100000000000001</v>
      </c>
      <c r="U26" s="20">
        <f t="shared" ref="U26" si="36">$L$26*12*U38</f>
        <v>6882.4440000000004</v>
      </c>
      <c r="V26" s="34">
        <v>1.1100000000000001</v>
      </c>
      <c r="W26" s="20">
        <f>$L$26*12*W38</f>
        <v>5461.2</v>
      </c>
      <c r="X26" s="34">
        <v>1.1100000000000001</v>
      </c>
      <c r="Y26" s="20">
        <f>$L$26*12*Y38</f>
        <v>6975.6840000000011</v>
      </c>
      <c r="Z26" s="25" t="s">
        <v>86</v>
      </c>
      <c r="AA26" s="34" t="s">
        <v>3</v>
      </c>
      <c r="AB26" s="34">
        <v>1.1100000000000001</v>
      </c>
      <c r="AC26" s="20">
        <f>$AB$26*12*AC38</f>
        <v>6052.6080000000002</v>
      </c>
    </row>
    <row r="27" spans="1:29" s="21" customFormat="1" ht="71.25" customHeight="1" x14ac:dyDescent="0.2">
      <c r="A27" s="25" t="s">
        <v>76</v>
      </c>
      <c r="B27" s="33" t="s">
        <v>7</v>
      </c>
      <c r="C27" s="34">
        <v>0.16</v>
      </c>
      <c r="D27" s="20">
        <f t="shared" ref="D27:I27" si="37">$C$27*12*D38</f>
        <v>961.15200000000004</v>
      </c>
      <c r="E27" s="20">
        <f t="shared" si="37"/>
        <v>1014.912</v>
      </c>
      <c r="F27" s="20">
        <f t="shared" si="37"/>
        <v>960.3839999999999</v>
      </c>
      <c r="G27" s="20">
        <f t="shared" si="37"/>
        <v>1342.2719999999999</v>
      </c>
      <c r="H27" s="20">
        <f t="shared" si="37"/>
        <v>1144.32</v>
      </c>
      <c r="I27" s="20">
        <f t="shared" si="37"/>
        <v>1404.864</v>
      </c>
      <c r="J27" s="25" t="s">
        <v>76</v>
      </c>
      <c r="K27" s="33" t="s">
        <v>7</v>
      </c>
      <c r="L27" s="34">
        <v>0.13</v>
      </c>
      <c r="M27" s="20">
        <f>$L$27*12*M38</f>
        <v>818.84399999999994</v>
      </c>
      <c r="N27" s="20">
        <f t="shared" ref="N27:S27" si="38">$L$27*12*N38</f>
        <v>523.22399999999993</v>
      </c>
      <c r="O27" s="20">
        <f t="shared" si="38"/>
        <v>1031.4720000000002</v>
      </c>
      <c r="P27" s="20">
        <f t="shared" si="38"/>
        <v>619.78800000000001</v>
      </c>
      <c r="Q27" s="20">
        <f t="shared" si="38"/>
        <v>591.70800000000008</v>
      </c>
      <c r="R27" s="20">
        <f>$L$27*12*R38</f>
        <v>1122.7320000000002</v>
      </c>
      <c r="S27" s="20">
        <f t="shared" si="38"/>
        <v>779.22</v>
      </c>
      <c r="T27" s="34">
        <v>0.13</v>
      </c>
      <c r="U27" s="20">
        <f t="shared" ref="U27" si="39">$L$27*12*U38</f>
        <v>806.05200000000013</v>
      </c>
      <c r="V27" s="34">
        <v>0.13</v>
      </c>
      <c r="W27" s="20">
        <f>$L$27*12*W38</f>
        <v>639.6</v>
      </c>
      <c r="X27" s="34">
        <v>0.13</v>
      </c>
      <c r="Y27" s="20">
        <f>$L$27*12*Y38</f>
        <v>816.97200000000009</v>
      </c>
      <c r="Z27" s="25" t="s">
        <v>87</v>
      </c>
      <c r="AA27" s="33" t="s">
        <v>7</v>
      </c>
      <c r="AB27" s="34">
        <v>0.14000000000000001</v>
      </c>
      <c r="AC27" s="20">
        <f>$AB$27*12*AC38</f>
        <v>763.39200000000005</v>
      </c>
    </row>
    <row r="28" spans="1:29" s="21" customFormat="1" ht="112.5" customHeight="1" x14ac:dyDescent="0.2">
      <c r="A28" s="25" t="s">
        <v>77</v>
      </c>
      <c r="B28" s="33" t="s">
        <v>6</v>
      </c>
      <c r="C28" s="34">
        <v>0.85</v>
      </c>
      <c r="D28" s="20">
        <f t="shared" ref="D28:I28" si="40">$C$28*12*D38</f>
        <v>5106.12</v>
      </c>
      <c r="E28" s="20">
        <f t="shared" si="40"/>
        <v>5391.72</v>
      </c>
      <c r="F28" s="20">
        <f t="shared" si="40"/>
        <v>5102.04</v>
      </c>
      <c r="G28" s="20">
        <f t="shared" si="40"/>
        <v>7130.82</v>
      </c>
      <c r="H28" s="20">
        <f t="shared" si="40"/>
        <v>6079.2</v>
      </c>
      <c r="I28" s="20">
        <f t="shared" si="40"/>
        <v>7463.34</v>
      </c>
      <c r="J28" s="25" t="s">
        <v>83</v>
      </c>
      <c r="K28" s="34" t="s">
        <v>6</v>
      </c>
      <c r="L28" s="34">
        <v>3.69</v>
      </c>
      <c r="M28" s="20">
        <f>$L$28*12*M38</f>
        <v>23242.572</v>
      </c>
      <c r="N28" s="20">
        <f t="shared" ref="N28:S28" si="41">$L$28*12*N38</f>
        <v>14851.511999999999</v>
      </c>
      <c r="O28" s="20">
        <f t="shared" si="41"/>
        <v>29277.936000000002</v>
      </c>
      <c r="P28" s="20">
        <f t="shared" si="41"/>
        <v>17592.444</v>
      </c>
      <c r="Q28" s="20">
        <f t="shared" si="41"/>
        <v>16795.404000000002</v>
      </c>
      <c r="R28" s="20">
        <f>$L$28*12*R38</f>
        <v>31868.316000000003</v>
      </c>
      <c r="S28" s="20">
        <f t="shared" si="41"/>
        <v>22117.86</v>
      </c>
      <c r="T28" s="34">
        <v>3.69</v>
      </c>
      <c r="U28" s="20">
        <f t="shared" ref="U28" si="42">$L$28*12*U38</f>
        <v>22879.476000000002</v>
      </c>
      <c r="V28" s="34">
        <v>3.69</v>
      </c>
      <c r="W28" s="20">
        <f>$L$28*12*W38</f>
        <v>18154.8</v>
      </c>
      <c r="X28" s="34">
        <v>3.69</v>
      </c>
      <c r="Y28" s="20">
        <f>$L$28*12*Y38</f>
        <v>23189.436000000002</v>
      </c>
      <c r="Z28" s="25" t="s">
        <v>88</v>
      </c>
      <c r="AA28" s="34" t="s">
        <v>6</v>
      </c>
      <c r="AB28" s="34">
        <v>2.11</v>
      </c>
      <c r="AC28" s="20">
        <f>$AB$28*12*AC38</f>
        <v>11505.407999999999</v>
      </c>
    </row>
    <row r="29" spans="1:29" s="21" customFormat="1" ht="24.75" customHeight="1" x14ac:dyDescent="0.2">
      <c r="A29" s="26" t="s">
        <v>5</v>
      </c>
      <c r="B29" s="33"/>
      <c r="C29" s="54">
        <f>SUM(C30:C34)</f>
        <v>10.93</v>
      </c>
      <c r="D29" s="55">
        <f>SUM(D30:D34)</f>
        <v>65658.695999999996</v>
      </c>
      <c r="E29" s="55">
        <f t="shared" ref="E29:I29" si="43">SUM(E30:E34)</f>
        <v>69331.175999999992</v>
      </c>
      <c r="F29" s="55">
        <f t="shared" si="43"/>
        <v>65606.231999999989</v>
      </c>
      <c r="G29" s="55">
        <f t="shared" si="43"/>
        <v>91693.956000000006</v>
      </c>
      <c r="H29" s="55">
        <f t="shared" si="43"/>
        <v>78171.360000000001</v>
      </c>
      <c r="I29" s="55">
        <f t="shared" si="43"/>
        <v>95969.772000000012</v>
      </c>
      <c r="J29" s="56" t="s">
        <v>5</v>
      </c>
      <c r="K29" s="34"/>
      <c r="L29" s="54">
        <f>SUM(L30:L34)</f>
        <v>6.4999999999999991</v>
      </c>
      <c r="M29" s="55">
        <f t="shared" ref="M29" si="44">SUM(M30:M34)</f>
        <v>40942.199999999997</v>
      </c>
      <c r="N29" s="55">
        <f t="shared" ref="N29:S29" si="45">SUM(N30:N34)</f>
        <v>26161.199999999997</v>
      </c>
      <c r="O29" s="55">
        <f t="shared" si="45"/>
        <v>51573.600000000006</v>
      </c>
      <c r="P29" s="55">
        <f t="shared" si="45"/>
        <v>30989.400000000005</v>
      </c>
      <c r="Q29" s="55">
        <f t="shared" si="45"/>
        <v>29585.400000000005</v>
      </c>
      <c r="R29" s="55">
        <f>SUM(R30:R34)</f>
        <v>56136.599999999991</v>
      </c>
      <c r="S29" s="55">
        <f t="shared" si="45"/>
        <v>38961</v>
      </c>
      <c r="T29" s="54">
        <f>SUM(T30:T34)</f>
        <v>6.4999999999999991</v>
      </c>
      <c r="U29" s="55">
        <f t="shared" ref="U29" si="46">SUM(U30:U34)</f>
        <v>40302.600000000006</v>
      </c>
      <c r="V29" s="54">
        <f>SUM(V30:V34)</f>
        <v>6.4999999999999991</v>
      </c>
      <c r="W29" s="55">
        <f>SUM(W30:W34)</f>
        <v>31980.000000000004</v>
      </c>
      <c r="X29" s="54">
        <f>SUM(X30:X34)</f>
        <v>6.4999999999999991</v>
      </c>
      <c r="Y29" s="55">
        <f>SUM(Y30:Y34)</f>
        <v>40848.600000000006</v>
      </c>
      <c r="Z29" s="56" t="s">
        <v>5</v>
      </c>
      <c r="AA29" s="34"/>
      <c r="AB29" s="54">
        <f>SUM(AB30:AB34)</f>
        <v>6.46</v>
      </c>
      <c r="AC29" s="55">
        <f>SUM(AC30:AC34)</f>
        <v>35225.087999999996</v>
      </c>
    </row>
    <row r="30" spans="1:29" s="21" customFormat="1" ht="165" customHeight="1" x14ac:dyDescent="0.2">
      <c r="A30" s="25" t="s">
        <v>78</v>
      </c>
      <c r="B30" s="33" t="s">
        <v>23</v>
      </c>
      <c r="C30" s="34">
        <v>6.6</v>
      </c>
      <c r="D30" s="20">
        <f t="shared" ref="D30:I30" si="47">$C$30*12*D38</f>
        <v>39647.519999999997</v>
      </c>
      <c r="E30" s="20">
        <f t="shared" si="47"/>
        <v>41865.119999999995</v>
      </c>
      <c r="F30" s="20">
        <f t="shared" si="47"/>
        <v>39615.839999999997</v>
      </c>
      <c r="G30" s="20">
        <f t="shared" si="47"/>
        <v>55368.719999999994</v>
      </c>
      <c r="H30" s="20">
        <f t="shared" si="47"/>
        <v>47203.19999999999</v>
      </c>
      <c r="I30" s="20">
        <f t="shared" si="47"/>
        <v>57950.639999999992</v>
      </c>
      <c r="J30" s="25" t="s">
        <v>84</v>
      </c>
      <c r="K30" s="33" t="s">
        <v>50</v>
      </c>
      <c r="L30" s="34">
        <f>2.52</f>
        <v>2.52</v>
      </c>
      <c r="M30" s="20">
        <f>$L$30*12*M38</f>
        <v>15872.976000000001</v>
      </c>
      <c r="N30" s="20">
        <f t="shared" ref="N30:S30" si="48">$L$30*12*N38</f>
        <v>10142.495999999999</v>
      </c>
      <c r="O30" s="20">
        <f t="shared" si="48"/>
        <v>19994.688000000002</v>
      </c>
      <c r="P30" s="20">
        <f t="shared" si="48"/>
        <v>12014.352000000001</v>
      </c>
      <c r="Q30" s="20">
        <f t="shared" si="48"/>
        <v>11470.032000000001</v>
      </c>
      <c r="R30" s="20">
        <f>$L$30*12*R38</f>
        <v>21763.728000000003</v>
      </c>
      <c r="S30" s="20">
        <f t="shared" si="48"/>
        <v>15104.880000000001</v>
      </c>
      <c r="T30" s="34">
        <f>2.52</f>
        <v>2.52</v>
      </c>
      <c r="U30" s="20">
        <f t="shared" ref="U30" si="49">$L$30*12*U38</f>
        <v>15625.008000000002</v>
      </c>
      <c r="V30" s="34">
        <f>2.52</f>
        <v>2.52</v>
      </c>
      <c r="W30" s="20">
        <f>$L$30*12*W38</f>
        <v>12398.400000000001</v>
      </c>
      <c r="X30" s="34">
        <f>2.52</f>
        <v>2.52</v>
      </c>
      <c r="Y30" s="20">
        <f>$L$30*12*Y38</f>
        <v>15836.688000000002</v>
      </c>
      <c r="Z30" s="25" t="s">
        <v>89</v>
      </c>
      <c r="AA30" s="33" t="s">
        <v>65</v>
      </c>
      <c r="AB30" s="34">
        <v>1.81</v>
      </c>
      <c r="AC30" s="20">
        <f>$AB$30*12*AC38</f>
        <v>9869.5679999999993</v>
      </c>
    </row>
    <row r="31" spans="1:29" s="21" customFormat="1" ht="63.75" customHeight="1" x14ac:dyDescent="0.2">
      <c r="A31" s="25" t="s">
        <v>79</v>
      </c>
      <c r="B31" s="33" t="s">
        <v>4</v>
      </c>
      <c r="C31" s="34">
        <v>1.37</v>
      </c>
      <c r="D31" s="20">
        <f t="shared" ref="D31:I31" si="50">$C$31*12*D38</f>
        <v>8229.8640000000014</v>
      </c>
      <c r="E31" s="20">
        <f t="shared" si="50"/>
        <v>8690.1840000000011</v>
      </c>
      <c r="F31" s="20">
        <f t="shared" si="50"/>
        <v>8223.2880000000005</v>
      </c>
      <c r="G31" s="20">
        <f t="shared" si="50"/>
        <v>11493.204000000002</v>
      </c>
      <c r="H31" s="20">
        <f t="shared" si="50"/>
        <v>9798.2400000000016</v>
      </c>
      <c r="I31" s="20">
        <f t="shared" si="50"/>
        <v>12029.148000000001</v>
      </c>
      <c r="J31" s="50" t="s">
        <v>79</v>
      </c>
      <c r="K31" s="33" t="s">
        <v>51</v>
      </c>
      <c r="L31" s="34">
        <v>1.34</v>
      </c>
      <c r="M31" s="20">
        <f>$L$31*12*M38</f>
        <v>8440.3919999999998</v>
      </c>
      <c r="N31" s="20">
        <f t="shared" ref="N31:S31" si="51">$L$31*12*N38</f>
        <v>5393.232</v>
      </c>
      <c r="O31" s="20">
        <f t="shared" si="51"/>
        <v>10632.096000000001</v>
      </c>
      <c r="P31" s="20">
        <f t="shared" si="51"/>
        <v>6388.5840000000007</v>
      </c>
      <c r="Q31" s="20">
        <f t="shared" si="51"/>
        <v>6099.1440000000011</v>
      </c>
      <c r="R31" s="20">
        <f>$L$31*12*R38</f>
        <v>11572.776000000002</v>
      </c>
      <c r="S31" s="20">
        <f t="shared" si="51"/>
        <v>8031.9600000000009</v>
      </c>
      <c r="T31" s="34">
        <v>1.34</v>
      </c>
      <c r="U31" s="20">
        <f t="shared" ref="U31" si="52">$L$31*12*U38</f>
        <v>8308.5360000000019</v>
      </c>
      <c r="V31" s="34">
        <v>1.34</v>
      </c>
      <c r="W31" s="20">
        <f>$L$31*12*W38</f>
        <v>6592.8000000000011</v>
      </c>
      <c r="X31" s="34">
        <v>1.34</v>
      </c>
      <c r="Y31" s="20">
        <f>$L$31*12*Y38</f>
        <v>8421.0960000000014</v>
      </c>
      <c r="Z31" s="50" t="s">
        <v>90</v>
      </c>
      <c r="AA31" s="33" t="s">
        <v>66</v>
      </c>
      <c r="AB31" s="34">
        <v>1.48</v>
      </c>
      <c r="AC31" s="20">
        <f>$AB$31*12*AC38</f>
        <v>8070.1439999999984</v>
      </c>
    </row>
    <row r="32" spans="1:29" s="21" customFormat="1" ht="78.75" customHeight="1" x14ac:dyDescent="0.2">
      <c r="A32" s="25" t="s">
        <v>80</v>
      </c>
      <c r="B32" s="33" t="s">
        <v>24</v>
      </c>
      <c r="C32" s="34">
        <v>1.69</v>
      </c>
      <c r="D32" s="20">
        <f t="shared" ref="D32:I32" si="53">$C$32*12*D38</f>
        <v>10152.168000000001</v>
      </c>
      <c r="E32" s="20">
        <f t="shared" si="53"/>
        <v>10720.008000000002</v>
      </c>
      <c r="F32" s="20">
        <f t="shared" si="53"/>
        <v>10144.056</v>
      </c>
      <c r="G32" s="20">
        <f t="shared" si="53"/>
        <v>14177.748000000001</v>
      </c>
      <c r="H32" s="20">
        <f t="shared" si="53"/>
        <v>12086.880000000001</v>
      </c>
      <c r="I32" s="20">
        <f t="shared" si="53"/>
        <v>14838.876000000002</v>
      </c>
      <c r="J32" s="50" t="s">
        <v>80</v>
      </c>
      <c r="K32" s="33" t="s">
        <v>24</v>
      </c>
      <c r="L32" s="34">
        <v>1.23</v>
      </c>
      <c r="M32" s="20">
        <f>$L$32*12*M38</f>
        <v>7747.5239999999994</v>
      </c>
      <c r="N32" s="20">
        <f t="shared" ref="N32:S32" si="54">$L$32*12*N38</f>
        <v>4950.5039999999999</v>
      </c>
      <c r="O32" s="20">
        <f t="shared" si="54"/>
        <v>9759.3119999999999</v>
      </c>
      <c r="P32" s="20">
        <f t="shared" si="54"/>
        <v>5864.1480000000001</v>
      </c>
      <c r="Q32" s="20">
        <f t="shared" si="54"/>
        <v>5598.4679999999998</v>
      </c>
      <c r="R32" s="20">
        <f>$L$32*12*R38</f>
        <v>10622.772000000001</v>
      </c>
      <c r="S32" s="20">
        <f t="shared" si="54"/>
        <v>7372.62</v>
      </c>
      <c r="T32" s="34">
        <v>1.23</v>
      </c>
      <c r="U32" s="20">
        <f t="shared" ref="U32" si="55">$L$32*12*U38</f>
        <v>7626.4920000000002</v>
      </c>
      <c r="V32" s="34">
        <v>1.23</v>
      </c>
      <c r="W32" s="20">
        <f>$L$32*12*W38</f>
        <v>6051.6</v>
      </c>
      <c r="X32" s="34">
        <v>1.23</v>
      </c>
      <c r="Y32" s="20">
        <f>$L$32*12*Y38</f>
        <v>7729.8120000000008</v>
      </c>
      <c r="Z32" s="50" t="s">
        <v>91</v>
      </c>
      <c r="AA32" s="33" t="s">
        <v>24</v>
      </c>
      <c r="AB32" s="34">
        <v>1.8</v>
      </c>
      <c r="AC32" s="20">
        <f>$AB$32*12*AC38</f>
        <v>9815.0400000000009</v>
      </c>
    </row>
    <row r="33" spans="1:32" s="21" customFormat="1" ht="33" customHeight="1" x14ac:dyDescent="0.2">
      <c r="A33" s="25" t="s">
        <v>81</v>
      </c>
      <c r="B33" s="33" t="s">
        <v>3</v>
      </c>
      <c r="C33" s="34">
        <v>0.94</v>
      </c>
      <c r="D33" s="20">
        <f t="shared" ref="D33:I33" si="56">$C$33*12*D38</f>
        <v>5646.768</v>
      </c>
      <c r="E33" s="20">
        <f t="shared" si="56"/>
        <v>5962.6080000000002</v>
      </c>
      <c r="F33" s="20">
        <f t="shared" si="56"/>
        <v>5642.2559999999994</v>
      </c>
      <c r="G33" s="20">
        <f t="shared" si="56"/>
        <v>7885.848</v>
      </c>
      <c r="H33" s="20">
        <f t="shared" si="56"/>
        <v>6722.8799999999992</v>
      </c>
      <c r="I33" s="20">
        <f t="shared" si="56"/>
        <v>8253.5760000000009</v>
      </c>
      <c r="J33" s="50" t="s">
        <v>81</v>
      </c>
      <c r="K33" s="34" t="s">
        <v>3</v>
      </c>
      <c r="L33" s="34">
        <v>1.02</v>
      </c>
      <c r="M33" s="20">
        <f>$L$33*12*M38</f>
        <v>6424.7759999999998</v>
      </c>
      <c r="N33" s="20">
        <f t="shared" ref="N33:S33" si="57">$L$33*12*N38</f>
        <v>4105.2959999999994</v>
      </c>
      <c r="O33" s="20">
        <f t="shared" si="57"/>
        <v>8093.0880000000006</v>
      </c>
      <c r="P33" s="20">
        <f t="shared" si="57"/>
        <v>4862.9520000000002</v>
      </c>
      <c r="Q33" s="20">
        <f t="shared" si="57"/>
        <v>4642.6320000000005</v>
      </c>
      <c r="R33" s="20">
        <f>$L$33*12*R38</f>
        <v>8809.1280000000006</v>
      </c>
      <c r="S33" s="20">
        <f t="shared" si="57"/>
        <v>6113.88</v>
      </c>
      <c r="T33" s="34">
        <v>1.02</v>
      </c>
      <c r="U33" s="20">
        <f t="shared" ref="U33" si="58">$L$33*12*U38</f>
        <v>6324.4080000000004</v>
      </c>
      <c r="V33" s="34">
        <v>1.02</v>
      </c>
      <c r="W33" s="20">
        <f>$L$33*12*W38</f>
        <v>5018.3999999999996</v>
      </c>
      <c r="X33" s="34">
        <v>1.02</v>
      </c>
      <c r="Y33" s="20">
        <f>$L$33*12*Y38</f>
        <v>6410.0880000000006</v>
      </c>
      <c r="Z33" s="50" t="s">
        <v>92</v>
      </c>
      <c r="AA33" s="34" t="s">
        <v>3</v>
      </c>
      <c r="AB33" s="34">
        <v>0.99</v>
      </c>
      <c r="AC33" s="20">
        <f>$AB$33*12*AC38</f>
        <v>5398.271999999999</v>
      </c>
    </row>
    <row r="34" spans="1:32" s="21" customFormat="1" x14ac:dyDescent="0.2">
      <c r="A34" s="25" t="s">
        <v>82</v>
      </c>
      <c r="B34" s="33" t="s">
        <v>6</v>
      </c>
      <c r="C34" s="34">
        <v>0.33</v>
      </c>
      <c r="D34" s="20">
        <f t="shared" ref="D34:I34" si="59">$C$34*12*D38</f>
        <v>1982.376</v>
      </c>
      <c r="E34" s="20">
        <f t="shared" si="59"/>
        <v>2093.2559999999999</v>
      </c>
      <c r="F34" s="20">
        <f t="shared" si="59"/>
        <v>1980.7919999999999</v>
      </c>
      <c r="G34" s="20">
        <f t="shared" si="59"/>
        <v>2768.4360000000001</v>
      </c>
      <c r="H34" s="20">
        <f t="shared" si="59"/>
        <v>2360.16</v>
      </c>
      <c r="I34" s="20">
        <f t="shared" si="59"/>
        <v>2897.5320000000002</v>
      </c>
      <c r="J34" s="50" t="s">
        <v>82</v>
      </c>
      <c r="K34" s="34" t="s">
        <v>6</v>
      </c>
      <c r="L34" s="34">
        <v>0.39</v>
      </c>
      <c r="M34" s="20">
        <f>$L$34*12*M38</f>
        <v>2456.5319999999997</v>
      </c>
      <c r="N34" s="20">
        <f t="shared" ref="N34:S34" si="60">$L$34*12*N38</f>
        <v>1569.6719999999998</v>
      </c>
      <c r="O34" s="20">
        <f t="shared" si="60"/>
        <v>3094.4160000000002</v>
      </c>
      <c r="P34" s="20">
        <f t="shared" si="60"/>
        <v>1859.364</v>
      </c>
      <c r="Q34" s="20">
        <f t="shared" si="60"/>
        <v>1775.124</v>
      </c>
      <c r="R34" s="20">
        <f>$L$34*12*R38</f>
        <v>3368.1959999999999</v>
      </c>
      <c r="S34" s="20">
        <f t="shared" si="60"/>
        <v>2337.66</v>
      </c>
      <c r="T34" s="34">
        <v>0.39</v>
      </c>
      <c r="U34" s="20">
        <f t="shared" ref="U34" si="61">$L$34*12*U38</f>
        <v>2418.1559999999999</v>
      </c>
      <c r="V34" s="34">
        <v>0.39</v>
      </c>
      <c r="W34" s="20">
        <f>$L$34*12*W38</f>
        <v>1918.8</v>
      </c>
      <c r="X34" s="34">
        <v>0.39</v>
      </c>
      <c r="Y34" s="20">
        <f>$L$34*12*Y38</f>
        <v>2450.9160000000002</v>
      </c>
      <c r="Z34" s="50" t="s">
        <v>93</v>
      </c>
      <c r="AA34" s="34" t="s">
        <v>6</v>
      </c>
      <c r="AB34" s="34">
        <v>0.38</v>
      </c>
      <c r="AC34" s="20">
        <f>$AB$34*12*AC38</f>
        <v>2072.0640000000003</v>
      </c>
    </row>
    <row r="35" spans="1:32" s="57" customFormat="1" x14ac:dyDescent="0.2">
      <c r="A35" s="35" t="s">
        <v>35</v>
      </c>
      <c r="B35" s="48" t="s">
        <v>40</v>
      </c>
      <c r="C35" s="54">
        <f>2.78+0.15</f>
        <v>2.9299999999999997</v>
      </c>
      <c r="D35" s="58">
        <f t="shared" ref="D35:I35" si="62">$C$35*12*D38</f>
        <v>17601.095999999998</v>
      </c>
      <c r="E35" s="58">
        <f t="shared" si="62"/>
        <v>18585.575999999997</v>
      </c>
      <c r="F35" s="58">
        <f t="shared" si="62"/>
        <v>17587.031999999999</v>
      </c>
      <c r="G35" s="58">
        <f t="shared" si="62"/>
        <v>24580.356</v>
      </c>
      <c r="H35" s="58">
        <f t="shared" si="62"/>
        <v>20955.359999999997</v>
      </c>
      <c r="I35" s="58">
        <f t="shared" si="62"/>
        <v>25726.572</v>
      </c>
      <c r="J35" s="59" t="s">
        <v>35</v>
      </c>
      <c r="K35" s="49" t="s">
        <v>40</v>
      </c>
      <c r="L35" s="54">
        <f>2.52+0.15</f>
        <v>2.67</v>
      </c>
      <c r="M35" s="58">
        <f t="shared" ref="M35" si="63">$L$35*12*M38</f>
        <v>16817.795999999998</v>
      </c>
      <c r="N35" s="58">
        <f t="shared" ref="N35:S35" si="64">$L$35*12*N38</f>
        <v>10746.215999999999</v>
      </c>
      <c r="O35" s="58">
        <f t="shared" si="64"/>
        <v>21184.848000000002</v>
      </c>
      <c r="P35" s="58">
        <f t="shared" si="64"/>
        <v>12729.492</v>
      </c>
      <c r="Q35" s="58">
        <f t="shared" si="64"/>
        <v>12152.772000000001</v>
      </c>
      <c r="R35" s="58">
        <f>$L$35*12*R38</f>
        <v>23059.188000000002</v>
      </c>
      <c r="S35" s="58">
        <f t="shared" si="64"/>
        <v>16003.98</v>
      </c>
      <c r="T35" s="54">
        <f>2.52+0.15+1.22</f>
        <v>3.8899999999999997</v>
      </c>
      <c r="U35" s="58">
        <f>T35*12*U38</f>
        <v>24119.555999999997</v>
      </c>
      <c r="V35" s="54">
        <f>2.52+0.15+1.05</f>
        <v>3.7199999999999998</v>
      </c>
      <c r="W35" s="58">
        <f>V35*12*W38</f>
        <v>18302.400000000001</v>
      </c>
      <c r="X35" s="54">
        <f>2.52+0.15+1.31</f>
        <v>3.98</v>
      </c>
      <c r="Y35" s="58">
        <f>X35*12*Y38</f>
        <v>25011.912</v>
      </c>
      <c r="Z35" s="59" t="s">
        <v>35</v>
      </c>
      <c r="AA35" s="49" t="s">
        <v>40</v>
      </c>
      <c r="AB35" s="54">
        <f>2.21+0.15</f>
        <v>2.36</v>
      </c>
      <c r="AC35" s="58">
        <f>$AB$35*12*AC38</f>
        <v>12868.608</v>
      </c>
      <c r="AD35" s="81"/>
      <c r="AE35" s="81"/>
      <c r="AF35" s="81"/>
    </row>
    <row r="36" spans="1:32" s="21" customFormat="1" x14ac:dyDescent="0.2">
      <c r="A36" s="35" t="s">
        <v>36</v>
      </c>
      <c r="B36" s="33" t="s">
        <v>40</v>
      </c>
      <c r="C36" s="54">
        <v>0.65</v>
      </c>
      <c r="D36" s="58">
        <f t="shared" ref="D36:I36" si="65">$C$36*12*D38</f>
        <v>3904.6800000000007</v>
      </c>
      <c r="E36" s="58">
        <v>0</v>
      </c>
      <c r="F36" s="58">
        <f t="shared" si="65"/>
        <v>3901.5600000000004</v>
      </c>
      <c r="G36" s="58">
        <f t="shared" si="65"/>
        <v>5452.9800000000005</v>
      </c>
      <c r="H36" s="58">
        <f t="shared" si="65"/>
        <v>4648.8</v>
      </c>
      <c r="I36" s="58">
        <f t="shared" si="65"/>
        <v>5707.2600000000011</v>
      </c>
      <c r="J36" s="59" t="s">
        <v>52</v>
      </c>
      <c r="K36" s="34" t="s">
        <v>40</v>
      </c>
      <c r="L36" s="54">
        <v>0.65</v>
      </c>
      <c r="M36" s="60">
        <f>$L$36*12*M38</f>
        <v>4094.2200000000003</v>
      </c>
      <c r="N36" s="60">
        <f t="shared" ref="N36:U36" si="66">$L$36*12*N38</f>
        <v>2616.12</v>
      </c>
      <c r="O36" s="60">
        <f t="shared" si="66"/>
        <v>5157.3600000000006</v>
      </c>
      <c r="P36" s="60">
        <f t="shared" si="66"/>
        <v>3098.9400000000005</v>
      </c>
      <c r="Q36" s="60">
        <f t="shared" si="66"/>
        <v>2958.5400000000004</v>
      </c>
      <c r="R36" s="60">
        <f>$L$36*12*R38</f>
        <v>5613.6600000000008</v>
      </c>
      <c r="S36" s="60">
        <f t="shared" si="66"/>
        <v>3896.1000000000004</v>
      </c>
      <c r="T36" s="54">
        <v>0.65</v>
      </c>
      <c r="U36" s="60">
        <f t="shared" si="66"/>
        <v>4030.2600000000007</v>
      </c>
      <c r="V36" s="54">
        <v>0.65</v>
      </c>
      <c r="W36" s="60">
        <v>0</v>
      </c>
      <c r="X36" s="54">
        <v>0.65</v>
      </c>
      <c r="Y36" s="60">
        <v>0</v>
      </c>
      <c r="Z36" s="59" t="s">
        <v>52</v>
      </c>
      <c r="AA36" s="34" t="s">
        <v>40</v>
      </c>
      <c r="AB36" s="54">
        <v>0</v>
      </c>
      <c r="AC36" s="60">
        <f>$AB$36*12*AC38</f>
        <v>0</v>
      </c>
      <c r="AD36" s="81"/>
      <c r="AE36" s="81"/>
      <c r="AF36" s="81"/>
    </row>
    <row r="37" spans="1:32" s="62" customFormat="1" x14ac:dyDescent="0.2">
      <c r="A37" s="30" t="s">
        <v>2</v>
      </c>
      <c r="B37" s="36"/>
      <c r="C37" s="47"/>
      <c r="D37" s="9">
        <f>D35+D29+D25+D14+D9+D36</f>
        <v>133660.19999999998</v>
      </c>
      <c r="E37" s="9">
        <f t="shared" ref="E37:I37" si="67">E35+E29+E25+E14+E9+E36</f>
        <v>137013.12</v>
      </c>
      <c r="F37" s="9">
        <f t="shared" si="67"/>
        <v>133553.4</v>
      </c>
      <c r="G37" s="9">
        <f t="shared" si="67"/>
        <v>186659.70000000004</v>
      </c>
      <c r="H37" s="9">
        <f t="shared" si="67"/>
        <v>159132</v>
      </c>
      <c r="I37" s="9">
        <f t="shared" si="67"/>
        <v>195363.90000000005</v>
      </c>
      <c r="J37" s="61" t="s">
        <v>2</v>
      </c>
      <c r="K37" s="47"/>
      <c r="L37" s="47"/>
      <c r="M37" s="9">
        <f>M35+M29+M25+M14+M9+M36</f>
        <v>129125.40000000001</v>
      </c>
      <c r="N37" s="9">
        <f t="shared" ref="N37:S37" si="68">N35+N29+N25+N14+N9+N36</f>
        <v>82508.399999999994</v>
      </c>
      <c r="O37" s="9">
        <f t="shared" si="68"/>
        <v>162655.20000000001</v>
      </c>
      <c r="P37" s="9">
        <f t="shared" si="68"/>
        <v>97735.800000000017</v>
      </c>
      <c r="Q37" s="9">
        <f t="shared" si="68"/>
        <v>93307.8</v>
      </c>
      <c r="R37" s="9">
        <f t="shared" ref="R37" si="69">R35+R29+R25+R14+R9+R36</f>
        <v>177046.19999999998</v>
      </c>
      <c r="S37" s="9">
        <f t="shared" si="68"/>
        <v>122877</v>
      </c>
      <c r="T37" s="47"/>
      <c r="U37" s="9">
        <f t="shared" ref="U37" si="70">U35+U29+U25+U14+U9+U36</f>
        <v>178385.50800000003</v>
      </c>
      <c r="V37" s="47"/>
      <c r="W37" s="9">
        <f>W35+W29+W25+W14+W9+W36</f>
        <v>131806.79999999999</v>
      </c>
      <c r="X37" s="47"/>
      <c r="Y37" s="9">
        <f>Y35+Y29+Y25+Y14+Y9+Y36</f>
        <v>187212.27599999998</v>
      </c>
      <c r="Z37" s="61" t="s">
        <v>2</v>
      </c>
      <c r="AA37" s="47"/>
      <c r="AB37" s="47"/>
      <c r="AC37" s="9">
        <f>AC35+AC29+AC25+AC14+AC9+AC36</f>
        <v>124323.83999999998</v>
      </c>
      <c r="AD37" s="82">
        <f>AC37+Y37+W37+U37+S37+R37+Q37+P37+O37+N37+M37+I37+H37+G37+F37+E37+D37</f>
        <v>2432366.5440000002</v>
      </c>
      <c r="AE37" s="82">
        <f>AD37/12</f>
        <v>202697.21200000003</v>
      </c>
      <c r="AF37" s="82">
        <f>AE37*5/100</f>
        <v>10134.860600000002</v>
      </c>
    </row>
    <row r="38" spans="1:32" s="2" customFormat="1" ht="15.75" customHeight="1" x14ac:dyDescent="0.2">
      <c r="A38" s="30" t="s">
        <v>1</v>
      </c>
      <c r="B38" s="36"/>
      <c r="C38" s="29"/>
      <c r="D38" s="44">
        <v>500.6</v>
      </c>
      <c r="E38" s="44">
        <v>528.6</v>
      </c>
      <c r="F38" s="44">
        <v>500.2</v>
      </c>
      <c r="G38" s="44">
        <v>699.1</v>
      </c>
      <c r="H38" s="44">
        <v>596</v>
      </c>
      <c r="I38" s="44">
        <v>731.7</v>
      </c>
      <c r="J38" s="61" t="s">
        <v>1</v>
      </c>
      <c r="K38" s="47"/>
      <c r="L38" s="29"/>
      <c r="M38" s="18">
        <v>524.9</v>
      </c>
      <c r="N38" s="18">
        <v>335.4</v>
      </c>
      <c r="O38" s="18">
        <v>661.2</v>
      </c>
      <c r="P38" s="18">
        <v>397.3</v>
      </c>
      <c r="Q38" s="18">
        <v>379.3</v>
      </c>
      <c r="R38" s="18">
        <v>719.7</v>
      </c>
      <c r="S38" s="18">
        <v>499.5</v>
      </c>
      <c r="T38" s="29"/>
      <c r="U38" s="18">
        <v>516.70000000000005</v>
      </c>
      <c r="V38" s="29"/>
      <c r="W38" s="18">
        <v>410</v>
      </c>
      <c r="X38" s="29"/>
      <c r="Y38" s="18">
        <v>523.70000000000005</v>
      </c>
      <c r="Z38" s="61" t="s">
        <v>1</v>
      </c>
      <c r="AA38" s="47"/>
      <c r="AB38" s="29"/>
      <c r="AC38" s="78">
        <v>454.4</v>
      </c>
      <c r="AD38" s="82">
        <f>AC38+R38+U38+S38+Q38+P38+O38+Y38+W38+N38+M38+I38+H38+G38+F38+E38+D38</f>
        <v>8978.2999999999993</v>
      </c>
      <c r="AE38" s="83"/>
      <c r="AF38" s="83">
        <f>AD38*70*80/100</f>
        <v>502784.8</v>
      </c>
    </row>
    <row r="39" spans="1:32" s="2" customFormat="1" ht="25.5" customHeight="1" x14ac:dyDescent="0.2">
      <c r="A39" s="30" t="s">
        <v>41</v>
      </c>
      <c r="B39" s="37"/>
      <c r="C39" s="29"/>
      <c r="D39" s="10">
        <f>D37 /12/D38</f>
        <v>22.249999999999996</v>
      </c>
      <c r="E39" s="10">
        <f t="shared" ref="E39:I39" si="71">E37 /12/E38</f>
        <v>21.599999999999998</v>
      </c>
      <c r="F39" s="10">
        <f t="shared" si="71"/>
        <v>22.25</v>
      </c>
      <c r="G39" s="10">
        <f t="shared" si="71"/>
        <v>22.250000000000004</v>
      </c>
      <c r="H39" s="10">
        <f t="shared" si="71"/>
        <v>22.25</v>
      </c>
      <c r="I39" s="10">
        <f t="shared" si="71"/>
        <v>22.250000000000004</v>
      </c>
      <c r="J39" s="30" t="s">
        <v>53</v>
      </c>
      <c r="K39" s="29"/>
      <c r="L39" s="29"/>
      <c r="M39" s="10">
        <f t="shared" ref="M39:S39" si="72">M37/12/M38</f>
        <v>20.500000000000004</v>
      </c>
      <c r="N39" s="10">
        <f t="shared" si="72"/>
        <v>20.5</v>
      </c>
      <c r="O39" s="10">
        <f t="shared" si="72"/>
        <v>20.5</v>
      </c>
      <c r="P39" s="10">
        <f t="shared" si="72"/>
        <v>20.500000000000004</v>
      </c>
      <c r="Q39" s="10">
        <f t="shared" si="72"/>
        <v>20.5</v>
      </c>
      <c r="R39" s="10">
        <f>R37/12/R38</f>
        <v>20.499999999999996</v>
      </c>
      <c r="S39" s="10">
        <f t="shared" si="72"/>
        <v>20.5</v>
      </c>
      <c r="T39" s="29"/>
      <c r="U39" s="10">
        <f t="shared" ref="U39" si="73">U37/12/U38</f>
        <v>28.770000000000003</v>
      </c>
      <c r="V39" s="29"/>
      <c r="W39" s="10">
        <f>W37/12/W38</f>
        <v>26.79</v>
      </c>
      <c r="X39" s="29"/>
      <c r="Y39" s="10">
        <f>Y37/12/Y38</f>
        <v>29.789999999999996</v>
      </c>
      <c r="Z39" s="30" t="s">
        <v>53</v>
      </c>
      <c r="AA39" s="29"/>
      <c r="AB39" s="29"/>
      <c r="AC39" s="10">
        <f>AC37/12/AC38</f>
        <v>22.799999999999997</v>
      </c>
      <c r="AD39" s="84"/>
      <c r="AE39" s="84"/>
      <c r="AF39" s="84"/>
    </row>
    <row r="40" spans="1:32" s="2" customFormat="1" ht="15.75" customHeight="1" x14ac:dyDescent="0.2">
      <c r="A40" s="11"/>
      <c r="B40" s="14"/>
      <c r="C40" s="14"/>
      <c r="D40" s="12"/>
      <c r="E40" s="64"/>
      <c r="F40" s="64"/>
      <c r="G40" s="64"/>
      <c r="H40" s="64"/>
      <c r="I40" s="64"/>
      <c r="J40" s="14"/>
      <c r="K40" s="14"/>
      <c r="L40" s="14"/>
      <c r="M40" s="64"/>
      <c r="N40" s="64"/>
      <c r="O40" s="64"/>
      <c r="P40" s="64"/>
      <c r="Q40" s="64"/>
      <c r="S40" s="64"/>
      <c r="T40" s="14"/>
      <c r="V40" s="14"/>
      <c r="W40" s="64"/>
      <c r="X40" s="14"/>
      <c r="Y40" s="64"/>
      <c r="Z40" s="63"/>
      <c r="AA40" s="63"/>
      <c r="AB40" s="14"/>
      <c r="AC40" s="14"/>
    </row>
    <row r="41" spans="1:32" s="2" customFormat="1" ht="25.5" customHeight="1" x14ac:dyDescent="0.2">
      <c r="A41" s="11"/>
      <c r="B41" s="14"/>
      <c r="C41" s="14"/>
      <c r="D41" s="12"/>
      <c r="E41" s="64"/>
      <c r="F41" s="64"/>
      <c r="G41" s="64"/>
      <c r="H41" s="64"/>
      <c r="I41" s="64"/>
      <c r="J41" s="14"/>
      <c r="K41" s="14"/>
      <c r="L41" s="14"/>
      <c r="M41" s="64"/>
      <c r="N41" s="64"/>
      <c r="O41" s="64"/>
      <c r="P41" s="64"/>
      <c r="Q41" s="64"/>
      <c r="S41" s="64"/>
      <c r="T41" s="14"/>
      <c r="V41" s="14"/>
      <c r="W41" s="64"/>
      <c r="X41" s="14"/>
      <c r="Y41" s="64"/>
      <c r="Z41" s="63"/>
      <c r="AA41" s="63"/>
      <c r="AB41" s="14"/>
      <c r="AC41" s="14"/>
    </row>
    <row r="42" spans="1:32" s="21" customFormat="1" ht="12.75" customHeight="1" x14ac:dyDescent="0.2">
      <c r="A42" s="65"/>
      <c r="B42" s="23"/>
      <c r="C42" s="23"/>
      <c r="D42" s="64"/>
      <c r="E42" s="64"/>
      <c r="F42" s="64"/>
      <c r="G42" s="64"/>
      <c r="H42" s="64"/>
      <c r="I42" s="64"/>
      <c r="J42" s="23"/>
      <c r="K42" s="23"/>
      <c r="L42" s="23"/>
      <c r="M42" s="64"/>
      <c r="N42" s="64"/>
      <c r="O42" s="64"/>
      <c r="P42" s="64"/>
      <c r="Q42" s="64"/>
      <c r="R42" s="2"/>
      <c r="S42" s="64"/>
      <c r="T42" s="23"/>
      <c r="U42" s="2"/>
      <c r="V42" s="23"/>
      <c r="W42" s="64"/>
      <c r="X42" s="23"/>
      <c r="Y42" s="64"/>
      <c r="Z42" s="63"/>
      <c r="AA42" s="63"/>
      <c r="AB42" s="23"/>
      <c r="AC42" s="80"/>
    </row>
    <row r="43" spans="1:32" s="21" customFormat="1" ht="12.75" hidden="1" customHeight="1" x14ac:dyDescent="0.2">
      <c r="A43" s="65"/>
      <c r="B43" s="23"/>
      <c r="C43" s="23"/>
      <c r="D43" s="64"/>
      <c r="E43" s="64"/>
      <c r="F43" s="64"/>
      <c r="G43" s="64"/>
      <c r="H43" s="64"/>
      <c r="I43" s="64"/>
      <c r="J43" s="23"/>
      <c r="K43" s="23"/>
      <c r="L43" s="23"/>
      <c r="M43" s="64"/>
      <c r="N43" s="64"/>
      <c r="O43" s="64"/>
      <c r="P43" s="64"/>
      <c r="Q43" s="64"/>
      <c r="R43" s="2"/>
      <c r="S43" s="64"/>
      <c r="T43" s="23"/>
      <c r="U43" s="2"/>
      <c r="V43" s="23"/>
      <c r="W43" s="64"/>
      <c r="X43" s="23"/>
      <c r="Y43" s="64"/>
      <c r="Z43" s="63"/>
      <c r="AA43" s="63"/>
      <c r="AB43" s="23"/>
      <c r="AC43" s="80"/>
    </row>
    <row r="44" spans="1:32" s="21" customFormat="1" x14ac:dyDescent="0.2">
      <c r="A44" s="65"/>
      <c r="B44" s="23"/>
      <c r="C44" s="23"/>
      <c r="D44" s="64"/>
      <c r="E44" s="64"/>
      <c r="F44" s="64"/>
      <c r="G44" s="64"/>
      <c r="H44" s="64"/>
      <c r="I44" s="64"/>
      <c r="J44" s="23"/>
      <c r="K44" s="23"/>
      <c r="L44" s="23"/>
      <c r="M44" s="64"/>
      <c r="N44" s="64"/>
      <c r="O44" s="64"/>
      <c r="P44" s="64"/>
      <c r="Q44" s="64"/>
      <c r="R44" s="2"/>
      <c r="S44" s="64"/>
      <c r="T44" s="23"/>
      <c r="U44" s="2"/>
      <c r="V44" s="23"/>
      <c r="W44" s="64"/>
      <c r="X44" s="23"/>
      <c r="Y44" s="64"/>
      <c r="Z44" s="63"/>
      <c r="AA44" s="63"/>
      <c r="AB44" s="23"/>
      <c r="AC44" s="80"/>
    </row>
    <row r="45" spans="1:32" s="21" customFormat="1" x14ac:dyDescent="0.2">
      <c r="A45" s="65"/>
      <c r="B45" s="23"/>
      <c r="C45" s="23"/>
      <c r="D45" s="64"/>
      <c r="E45" s="64"/>
      <c r="F45" s="64"/>
      <c r="G45" s="64"/>
      <c r="H45" s="64"/>
      <c r="I45" s="64"/>
      <c r="J45" s="23"/>
      <c r="K45" s="23"/>
      <c r="L45" s="23"/>
      <c r="M45" s="64"/>
      <c r="N45" s="64"/>
      <c r="O45" s="64"/>
      <c r="P45" s="64"/>
      <c r="Q45" s="64"/>
      <c r="R45" s="2"/>
      <c r="S45" s="64"/>
      <c r="T45" s="23"/>
      <c r="U45" s="2"/>
      <c r="V45" s="23"/>
      <c r="W45" s="64"/>
      <c r="X45" s="23"/>
      <c r="Y45" s="64"/>
      <c r="Z45" s="63"/>
      <c r="AA45" s="63"/>
      <c r="AB45" s="23"/>
      <c r="AC45" s="80"/>
    </row>
    <row r="46" spans="1:32" s="1" customFormat="1" x14ac:dyDescent="0.2">
      <c r="A46" s="6" t="s">
        <v>0</v>
      </c>
      <c r="B46" s="13"/>
      <c r="C46" s="13"/>
      <c r="D46" s="64"/>
      <c r="E46" s="64"/>
      <c r="F46" s="64"/>
      <c r="G46" s="64"/>
      <c r="H46" s="64"/>
      <c r="I46" s="64"/>
      <c r="J46" s="23"/>
      <c r="K46" s="13"/>
      <c r="L46" s="13"/>
      <c r="M46" s="64"/>
      <c r="N46" s="64"/>
      <c r="O46" s="64"/>
      <c r="P46" s="64"/>
      <c r="Q46" s="64"/>
      <c r="R46" s="2"/>
      <c r="S46" s="64"/>
      <c r="T46" s="13"/>
      <c r="U46" s="2"/>
      <c r="V46" s="13"/>
      <c r="W46" s="64"/>
      <c r="X46" s="13"/>
      <c r="Y46" s="64"/>
      <c r="Z46" s="7"/>
      <c r="AA46" s="7"/>
      <c r="AB46" s="13"/>
      <c r="AC46" s="80"/>
    </row>
    <row r="47" spans="1:32" s="1" customFormat="1" x14ac:dyDescent="0.2">
      <c r="A47" s="6"/>
      <c r="B47" s="13"/>
      <c r="C47" s="13"/>
      <c r="D47" s="64"/>
      <c r="E47" s="64"/>
      <c r="F47" s="64"/>
      <c r="G47" s="64"/>
      <c r="H47" s="64"/>
      <c r="I47" s="64"/>
      <c r="J47" s="23"/>
      <c r="K47" s="13"/>
      <c r="L47" s="13"/>
      <c r="M47" s="64"/>
      <c r="N47" s="64"/>
      <c r="O47" s="64"/>
      <c r="P47" s="64"/>
      <c r="Q47" s="64"/>
      <c r="R47" s="2"/>
      <c r="S47" s="64"/>
      <c r="T47" s="13"/>
      <c r="U47" s="2"/>
      <c r="V47" s="13"/>
      <c r="W47" s="64"/>
      <c r="X47" s="13"/>
      <c r="Y47" s="64"/>
      <c r="Z47" s="7"/>
      <c r="AA47" s="7"/>
      <c r="AB47" s="13"/>
      <c r="AC47" s="80"/>
    </row>
  </sheetData>
  <mergeCells count="10">
    <mergeCell ref="Z7:Z8"/>
    <mergeCell ref="AA7:AA8"/>
    <mergeCell ref="AB7:AB8"/>
    <mergeCell ref="A6:A8"/>
    <mergeCell ref="B7:B8"/>
    <mergeCell ref="C7:C8"/>
    <mergeCell ref="L7:L8"/>
    <mergeCell ref="V7:V8"/>
    <mergeCell ref="X7:X8"/>
    <mergeCell ref="T7:T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2017-12-26T11:12:34Z</dcterms:modified>
</cp:coreProperties>
</file>